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0" windowWidth="18780" windowHeight="4440"/>
  </bookViews>
  <sheets>
    <sheet name="Salvador data" sheetId="13" r:id="rId1"/>
    <sheet name="G_El Salvador spider" sheetId="6" r:id="rId2"/>
    <sheet name="G_El Salvador spider2" sheetId="12" r:id="rId3"/>
    <sheet name="Spider data" sheetId="5" r:id="rId4"/>
    <sheet name="G Salvador status in employment" sheetId="2" r:id="rId5"/>
    <sheet name="Data Status in employment" sheetId="1" r:id="rId6"/>
  </sheets>
  <definedNames>
    <definedName name="_xlnm.Print_Area" localSheetId="0">'Salvador data'!$A$1:$O$131</definedName>
    <definedName name="_xlnm.Print_Titles" localSheetId="0">'Salvador data'!$1:$3</definedName>
  </definedNames>
  <calcPr calcId="125725" fullCalcOnLoad="1"/>
</workbook>
</file>

<file path=xl/calcChain.xml><?xml version="1.0" encoding="utf-8"?>
<calcChain xmlns="http://schemas.openxmlformats.org/spreadsheetml/2006/main">
  <c r="D106" i="13"/>
  <c r="E106"/>
  <c r="F106"/>
  <c r="G106"/>
  <c r="H106"/>
  <c r="I106"/>
  <c r="J106"/>
  <c r="K106"/>
  <c r="C106"/>
  <c r="D102"/>
  <c r="E102"/>
  <c r="F102"/>
  <c r="G102"/>
  <c r="H102"/>
  <c r="I102"/>
  <c r="J102"/>
  <c r="K102"/>
  <c r="D103"/>
  <c r="E103"/>
  <c r="F103"/>
  <c r="G103"/>
  <c r="H103"/>
  <c r="I103"/>
  <c r="J103"/>
  <c r="K103"/>
  <c r="L103"/>
  <c r="M103"/>
  <c r="N103"/>
  <c r="O103"/>
  <c r="D104"/>
  <c r="E104"/>
  <c r="F104"/>
  <c r="G104"/>
  <c r="H104"/>
  <c r="I104"/>
  <c r="J104"/>
  <c r="K104"/>
  <c r="L104"/>
  <c r="M104"/>
  <c r="N104"/>
  <c r="O104"/>
  <c r="D105"/>
  <c r="E105"/>
  <c r="F105"/>
  <c r="G105"/>
  <c r="H105"/>
  <c r="I105"/>
  <c r="J105"/>
  <c r="K105"/>
  <c r="L105"/>
  <c r="M105"/>
  <c r="N105"/>
  <c r="O105"/>
  <c r="C103"/>
  <c r="C104"/>
  <c r="C105"/>
  <c r="C102"/>
  <c r="N101"/>
  <c r="O101"/>
  <c r="D42"/>
  <c r="D41"/>
  <c r="D50"/>
  <c r="E42"/>
  <c r="E41"/>
  <c r="E50"/>
  <c r="F42"/>
  <c r="F41"/>
  <c r="F50"/>
  <c r="G42"/>
  <c r="G41"/>
  <c r="G50"/>
  <c r="H42"/>
  <c r="H41"/>
  <c r="H50"/>
  <c r="I42"/>
  <c r="I41"/>
  <c r="I50"/>
  <c r="J42"/>
  <c r="J41"/>
  <c r="J50"/>
  <c r="K42"/>
  <c r="K41"/>
  <c r="K50"/>
  <c r="L42"/>
  <c r="L41"/>
  <c r="L50"/>
  <c r="M42"/>
  <c r="M41"/>
  <c r="M50"/>
  <c r="N42"/>
  <c r="N41"/>
  <c r="N50"/>
  <c r="O42"/>
  <c r="O41"/>
  <c r="O50"/>
  <c r="C42"/>
  <c r="C41"/>
  <c r="C50"/>
  <c r="F35"/>
  <c r="G35"/>
  <c r="H35"/>
  <c r="I35"/>
  <c r="J35"/>
  <c r="K35"/>
  <c r="L35"/>
  <c r="M35"/>
  <c r="N35"/>
  <c r="O35"/>
  <c r="D35"/>
  <c r="E35"/>
  <c r="C35"/>
  <c r="D30"/>
  <c r="E30"/>
  <c r="F30"/>
  <c r="G30"/>
  <c r="H30"/>
  <c r="I30"/>
  <c r="J30"/>
  <c r="K30"/>
  <c r="L30"/>
  <c r="M30"/>
  <c r="N30"/>
  <c r="O30"/>
  <c r="C30"/>
  <c r="D10"/>
  <c r="D33"/>
  <c r="E10"/>
  <c r="E33"/>
  <c r="F10"/>
  <c r="F33"/>
  <c r="G10"/>
  <c r="G33"/>
  <c r="H10"/>
  <c r="H33"/>
  <c r="I10"/>
  <c r="I33"/>
  <c r="J10"/>
  <c r="J33"/>
  <c r="K10"/>
  <c r="K33"/>
  <c r="L10"/>
  <c r="L33"/>
  <c r="M10"/>
  <c r="M33"/>
  <c r="N10"/>
  <c r="N33"/>
  <c r="O10"/>
  <c r="O33"/>
  <c r="C10"/>
  <c r="C33"/>
  <c r="D16"/>
  <c r="D14"/>
  <c r="E16"/>
  <c r="E14"/>
  <c r="F16"/>
  <c r="F14"/>
  <c r="G16"/>
  <c r="G14"/>
  <c r="H16"/>
  <c r="H14"/>
  <c r="I16"/>
  <c r="I14"/>
  <c r="J16"/>
  <c r="J14"/>
  <c r="K16"/>
  <c r="K14"/>
  <c r="L16"/>
  <c r="L14"/>
  <c r="M16"/>
  <c r="M14"/>
  <c r="N16"/>
  <c r="N14"/>
  <c r="O16"/>
  <c r="O14"/>
  <c r="C16"/>
  <c r="C14"/>
  <c r="E95"/>
  <c r="I95"/>
  <c r="I101"/>
  <c r="J95"/>
  <c r="J101"/>
  <c r="G95"/>
  <c r="M95"/>
  <c r="M101"/>
  <c r="K95"/>
  <c r="K101"/>
  <c r="L95"/>
  <c r="L101"/>
  <c r="H95"/>
  <c r="H101"/>
  <c r="F95"/>
  <c r="D95"/>
  <c r="C95"/>
  <c r="H24" i="5"/>
  <c r="F24"/>
  <c r="H22"/>
  <c r="F22"/>
  <c r="H11"/>
  <c r="F9"/>
  <c r="J24"/>
  <c r="E22"/>
  <c r="K22"/>
  <c r="J22"/>
  <c r="G22"/>
  <c r="G24"/>
  <c r="K24"/>
  <c r="E24"/>
  <c r="M24"/>
  <c r="D24"/>
  <c r="I24"/>
  <c r="L24"/>
  <c r="C24"/>
  <c r="B24"/>
  <c r="L22"/>
  <c r="I22"/>
  <c r="C22"/>
  <c r="D22"/>
  <c r="B22"/>
  <c r="K11"/>
  <c r="J11"/>
  <c r="G11"/>
  <c r="E11"/>
  <c r="L11"/>
  <c r="C11"/>
  <c r="I11"/>
  <c r="D11"/>
  <c r="B11"/>
  <c r="C19"/>
  <c r="D19"/>
  <c r="E19"/>
  <c r="F19"/>
  <c r="G19"/>
  <c r="H19"/>
  <c r="I19"/>
  <c r="J19"/>
  <c r="K19"/>
  <c r="L19"/>
  <c r="M19"/>
  <c r="N19"/>
  <c r="O19"/>
  <c r="B19"/>
  <c r="C9"/>
  <c r="D9"/>
  <c r="E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B10"/>
  <c r="B9"/>
</calcChain>
</file>

<file path=xl/sharedStrings.xml><?xml version="1.0" encoding="utf-8"?>
<sst xmlns="http://schemas.openxmlformats.org/spreadsheetml/2006/main" count="273" uniqueCount="125">
  <si>
    <t>47. Working title * 3. sex * rural/urban Crosstabulation</t>
  </si>
  <si>
    <t>rural/urban</t>
  </si>
  <si>
    <t>3. sex</t>
  </si>
  <si>
    <t>Total</t>
  </si>
  <si>
    <t>Male</t>
  </si>
  <si>
    <t>Female</t>
  </si>
  <si>
    <t>Urban</t>
  </si>
  <si>
    <t>% within 3. sex</t>
  </si>
  <si>
    <t>Rural</t>
  </si>
  <si>
    <t>3. sex * 47. Working title * rural/urban Crosstabulation</t>
  </si>
  <si>
    <t>Data used for graph by status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</si>
  <si>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</si>
  <si>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</si>
  <si>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</si>
  <si>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</si>
  <si>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</si>
  <si>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</si>
  <si>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"Totally" formal employment (% total employment)</t>
  </si>
  <si>
    <t>Paid employee</t>
  </si>
  <si>
    <t>Self-employed, with regular paid employees</t>
  </si>
  <si>
    <t>Self-employed, without regular paid employee</t>
  </si>
  <si>
    <t>Contributing family member without pay</t>
  </si>
  <si>
    <t>Other</t>
  </si>
  <si>
    <t>Social security coverage by contributory scheme (% paid employees)</t>
  </si>
  <si>
    <t>Rural female agriculture</t>
  </si>
  <si>
    <t>Rural female non agriculture</t>
  </si>
  <si>
    <t>Zambia</t>
  </si>
  <si>
    <t>Rural male agriculture</t>
  </si>
  <si>
    <t>Rural male non agriculture</t>
  </si>
  <si>
    <t>"Totally" informal employment (% total employment)</t>
  </si>
  <si>
    <t>Social protection deficits</t>
  </si>
  <si>
    <t>Labour force survey 2008</t>
  </si>
  <si>
    <t>Self-employed'</t>
  </si>
  <si>
    <t>Employer</t>
  </si>
  <si>
    <t>Unpaid family worker</t>
  </si>
  <si>
    <t>Other, specify</t>
  </si>
  <si>
    <t>Self-employed</t>
  </si>
  <si>
    <t>Sources: CSES 2009</t>
  </si>
  <si>
    <t>El Salvador</t>
  </si>
  <si>
    <t>Coverage by social security scheme (% total employment)</t>
  </si>
  <si>
    <t>Wage/ paid employee worker (15+)</t>
  </si>
  <si>
    <t>No employment contract (% wage paid employee workers 15+)</t>
  </si>
  <si>
    <t>Have a contract of more than 12 months (% wage paid employee workers 15+)</t>
  </si>
  <si>
    <t>No coverage by social security system (% total employment 15+)</t>
  </si>
  <si>
    <t>Domestic workers 15+</t>
  </si>
  <si>
    <t>No health coverage (% all population)</t>
  </si>
  <si>
    <t>Health social security coverage (all population)</t>
  </si>
  <si>
    <t>Total extreme poor (% total population)</t>
  </si>
  <si>
    <t>Total povery rate (% total population)</t>
  </si>
  <si>
    <t>Working extreme poor |  (15+)</t>
  </si>
  <si>
    <t>Working poor (15+)</t>
  </si>
  <si>
    <t>Unpaid family workers 15+</t>
  </si>
  <si>
    <t>Employed</t>
  </si>
  <si>
    <t>Labour market indicators</t>
  </si>
  <si>
    <t>El Salvador 2009</t>
  </si>
  <si>
    <t>Permanent employees</t>
  </si>
  <si>
    <t>Temporary employees</t>
  </si>
  <si>
    <t>Employees (except domestic workers)</t>
  </si>
  <si>
    <t>Domestic workers</t>
  </si>
  <si>
    <t>Own account workers</t>
  </si>
  <si>
    <t>Unpaid family workers</t>
  </si>
  <si>
    <t xml:space="preserve">Other (including apprentices) </t>
  </si>
  <si>
    <t>… with a local</t>
  </si>
  <si>
    <t>… without a local</t>
  </si>
  <si>
    <t>Employment in agriculture as a percentage of total employment (15+)</t>
  </si>
  <si>
    <t>Employment by status</t>
  </si>
  <si>
    <t>…</t>
  </si>
  <si>
    <t>Employment security indicators</t>
  </si>
  <si>
    <r>
      <rPr>
        <i/>
        <sz val="10"/>
        <color indexed="8"/>
        <rFont val="Calibri"/>
        <family val="2"/>
      </rPr>
      <t>As a reference</t>
    </r>
    <r>
      <rPr>
        <sz val="10"/>
        <color theme="1"/>
        <rFont val="Calibri"/>
        <family val="2"/>
      </rPr>
      <t>: Employment contract signed  as a proportion of total employment 15+</t>
    </r>
  </si>
  <si>
    <t>Size of enterprise: more than 10 (as percentage of all employed except domestic workers)</t>
  </si>
  <si>
    <t>Additional indicators of employment security</t>
  </si>
  <si>
    <t>Type and frequency of remuneration (as a percentage of all persons in employment except own-account workers and employers)</t>
  </si>
  <si>
    <t>Proportion of the reference population in total employment</t>
  </si>
  <si>
    <t>Monthly</t>
  </si>
  <si>
    <t xml:space="preserve">Do not receive wage </t>
  </si>
  <si>
    <t>Bi-weekly or weekly</t>
  </si>
  <si>
    <t>Daily</t>
  </si>
  <si>
    <t>Piece-rate work (monthly average)</t>
  </si>
  <si>
    <r>
      <rPr>
        <i/>
        <sz val="10"/>
        <color indexed="8"/>
        <rFont val="Calibri"/>
        <family val="2"/>
      </rPr>
      <t>As a reference</t>
    </r>
    <r>
      <rPr>
        <sz val="10"/>
        <color theme="1"/>
        <rFont val="Calibri"/>
        <family val="2"/>
      </rPr>
      <t>: public employment as a proportion of total employment 15+</t>
    </r>
  </si>
  <si>
    <t>Social protection/security indicators</t>
  </si>
  <si>
    <t>Have any health insurance (All population)</t>
  </si>
  <si>
    <t>ISSS Contributors</t>
  </si>
  <si>
    <t>ISSS Beneficiary</t>
  </si>
  <si>
    <t>ISSS Retired</t>
  </si>
  <si>
    <t>Teachers Welfare</t>
  </si>
  <si>
    <t>IPSFA</t>
  </si>
  <si>
    <t>Collective (collectivo)</t>
  </si>
  <si>
    <t>Individual (Private)</t>
  </si>
  <si>
    <t>ISSS</t>
  </si>
  <si>
    <t>No health insurance coverage</t>
  </si>
  <si>
    <t>Health insurance coverage according to selected socio-demographic and economic features</t>
  </si>
  <si>
    <t>-- percentage of population less than 15 years old</t>
  </si>
  <si>
    <t>-- percentage of population aged 15+</t>
  </si>
  <si>
    <t>-- percentage of population less than 5 years old</t>
  </si>
  <si>
    <t>-- percentage of population aged 60+</t>
  </si>
  <si>
    <t>-- percentage of the extreme poor</t>
  </si>
  <si>
    <t>-- percentage of the non poor</t>
  </si>
  <si>
    <t>-- percentage of total poor</t>
  </si>
  <si>
    <t>-- Employed 15+</t>
  </si>
  <si>
    <t>-- Employees (except domestic workers)</t>
  </si>
  <si>
    <t>-- Permanent employees</t>
  </si>
  <si>
    <t>-- Temporary employees</t>
  </si>
  <si>
    <t>-- Domestic workers</t>
  </si>
  <si>
    <t>-- Employer</t>
  </si>
  <si>
    <t>-- Own account workers</t>
  </si>
  <si>
    <t>-- Unpaid family workers</t>
  </si>
  <si>
    <t xml:space="preserve">-- Other (including apprentices) </t>
  </si>
  <si>
    <t>-- Not employed 15+</t>
  </si>
  <si>
    <t>Poverty</t>
  </si>
  <si>
    <r>
      <rPr>
        <sz val="11"/>
        <color indexed="8"/>
        <rFont val="Calibri"/>
        <family val="2"/>
      </rPr>
      <t>Working extreme poor</t>
    </r>
    <r>
      <rPr>
        <sz val="10"/>
        <color theme="1"/>
        <rFont val="Calibri"/>
        <family val="2"/>
      </rPr>
      <t xml:space="preserve"> |  (15+)</t>
    </r>
  </si>
  <si>
    <r>
      <rPr>
        <sz val="11"/>
        <color indexed="8"/>
        <rFont val="Calibri"/>
        <family val="2"/>
      </rPr>
      <t xml:space="preserve">Working poor </t>
    </r>
    <r>
      <rPr>
        <sz val="10"/>
        <color theme="1"/>
        <rFont val="Calibri"/>
        <family val="2"/>
      </rPr>
      <t>(15+)</t>
    </r>
  </si>
  <si>
    <r>
      <t xml:space="preserve">Working in the </t>
    </r>
    <r>
      <rPr>
        <b/>
        <sz val="10"/>
        <color indexed="8"/>
        <rFont val="Calibri"/>
        <family val="2"/>
      </rPr>
      <t xml:space="preserve">public sector </t>
    </r>
    <r>
      <rPr>
        <sz val="10"/>
        <color theme="1"/>
        <rFont val="Calibri"/>
        <family val="2"/>
      </rPr>
      <t>as a percentage of employees: permanent , temporaray and apprentices 15+</t>
    </r>
  </si>
  <si>
    <t>Employment contract one year at least  (as a percentage of employees: permanent , temporaray and apprentices) 15+</t>
  </si>
  <si>
    <r>
      <rPr>
        <b/>
        <sz val="10"/>
        <color indexed="8"/>
        <rFont val="Calibri"/>
        <family val="2"/>
      </rPr>
      <t>Sources:</t>
    </r>
    <r>
      <rPr>
        <sz val="10"/>
        <color theme="1"/>
        <rFont val="Calibri"/>
        <family val="2"/>
      </rPr>
      <t xml:space="preserve"> CSES 2009</t>
    </r>
  </si>
  <si>
    <t>Contribution to or beneficiary of any social security scheme (public or private) as a percentage of total employed 15+</t>
  </si>
  <si>
    <t>Beneficiary</t>
  </si>
  <si>
    <t>Affiliated (active contributor?)</t>
  </si>
  <si>
    <t>Extreme poor (% total population)</t>
  </si>
  <si>
    <t>Total poor (% total population)</t>
  </si>
  <si>
    <t>Non poor (% total population)</t>
  </si>
  <si>
    <t>-- population aged less than 5</t>
  </si>
  <si>
    <t>-- population aged less than 15</t>
  </si>
  <si>
    <t>-- population aged 15+</t>
  </si>
  <si>
    <t>-- population aged 60+</t>
  </si>
  <si>
    <t>-- Non working population 15+</t>
  </si>
</sst>
</file>

<file path=xl/styles.xml><?xml version="1.0" encoding="utf-8"?>
<styleSheet xmlns="http://schemas.openxmlformats.org/spreadsheetml/2006/main">
  <numFmts count="4">
    <numFmt numFmtId="172" formatCode="0.0%"/>
    <numFmt numFmtId="173" formatCode="_(* #,##0_);_(* \(#,##0\);_(* &quot;-&quot;_);_(@_)"/>
    <numFmt numFmtId="174" formatCode="0.0"/>
    <numFmt numFmtId="177" formatCode="\(#,###\)"/>
  </numFmts>
  <fonts count="30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4"/>
      <color indexed="8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b/>
      <i/>
      <sz val="10"/>
      <color theme="1"/>
      <name val="Calibri"/>
      <family val="2"/>
    </font>
    <font>
      <sz val="10"/>
      <color indexed="8"/>
      <name val="Calibri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2" fillId="2" borderId="0" xfId="0" applyFont="1" applyFill="1"/>
    <xf numFmtId="172" fontId="0" fillId="2" borderId="0" xfId="0" applyNumberFormat="1" applyFill="1" applyAlignment="1">
      <alignment wrapText="1"/>
    </xf>
    <xf numFmtId="172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2" borderId="0" xfId="1" applyFont="1" applyFill="1" applyBorder="1" applyAlignment="1">
      <alignment horizontal="center" vertical="center"/>
    </xf>
    <xf numFmtId="173" fontId="4" fillId="2" borderId="0" xfId="0" applyNumberFormat="1" applyFont="1" applyFill="1" applyBorder="1" applyAlignment="1" applyProtection="1"/>
    <xf numFmtId="0" fontId="0" fillId="2" borderId="0" xfId="0" applyFill="1" applyBorder="1" applyAlignment="1"/>
    <xf numFmtId="0" fontId="4" fillId="2" borderId="0" xfId="1" applyFill="1" applyBorder="1" applyAlignment="1"/>
    <xf numFmtId="0" fontId="7" fillId="2" borderId="0" xfId="1" applyFont="1" applyFill="1" applyBorder="1" applyAlignment="1">
      <alignment horizontal="left" vertical="top" wrapText="1"/>
    </xf>
    <xf numFmtId="172" fontId="18" fillId="2" borderId="0" xfId="2" applyNumberFormat="1" applyFont="1" applyFill="1"/>
    <xf numFmtId="172" fontId="7" fillId="2" borderId="0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172" fontId="7" fillId="2" borderId="0" xfId="2" applyNumberFormat="1" applyFont="1" applyFill="1" applyBorder="1" applyAlignment="1">
      <alignment horizontal="right" wrapText="1"/>
    </xf>
    <xf numFmtId="172" fontId="4" fillId="2" borderId="0" xfId="2" applyNumberFormat="1" applyFont="1" applyFill="1" applyBorder="1" applyAlignment="1" applyProtection="1">
      <alignment horizontal="right"/>
    </xf>
    <xf numFmtId="172" fontId="7" fillId="2" borderId="0" xfId="2" applyNumberFormat="1" applyFont="1" applyFill="1" applyBorder="1" applyAlignment="1">
      <alignment horizontal="right" vertical="top" wrapText="1"/>
    </xf>
    <xf numFmtId="172" fontId="5" fillId="2" borderId="0" xfId="2" applyNumberFormat="1" applyFont="1" applyFill="1" applyAlignment="1">
      <alignment horizontal="right"/>
    </xf>
    <xf numFmtId="10" fontId="0" fillId="2" borderId="0" xfId="0" applyNumberFormat="1" applyFill="1"/>
    <xf numFmtId="0" fontId="0" fillId="2" borderId="0" xfId="0" applyFill="1" applyAlignment="1">
      <alignment horizontal="left" wrapText="1"/>
    </xf>
    <xf numFmtId="174" fontId="0" fillId="2" borderId="0" xfId="0" applyNumberForma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3" borderId="0" xfId="0" applyFill="1"/>
    <xf numFmtId="0" fontId="19" fillId="3" borderId="0" xfId="0" applyFont="1" applyFill="1"/>
    <xf numFmtId="0" fontId="0" fillId="2" borderId="0" xfId="0" applyFill="1" applyAlignment="1">
      <alignment horizontal="right" wrapText="1"/>
    </xf>
    <xf numFmtId="0" fontId="19" fillId="2" borderId="0" xfId="0" applyFont="1" applyFill="1" applyAlignment="1">
      <alignment horizontal="right" wrapText="1"/>
    </xf>
    <xf numFmtId="174" fontId="0" fillId="2" borderId="0" xfId="0" applyNumberFormat="1" applyFill="1" applyAlignment="1">
      <alignment horizontal="right" wrapText="1"/>
    </xf>
    <xf numFmtId="0" fontId="20" fillId="2" borderId="0" xfId="0" applyFont="1" applyFill="1" applyAlignment="1">
      <alignment horizontal="right" wrapText="1"/>
    </xf>
    <xf numFmtId="0" fontId="20" fillId="3" borderId="0" xfId="0" applyFont="1" applyFill="1"/>
    <xf numFmtId="0" fontId="20" fillId="2" borderId="0" xfId="0" applyFont="1" applyFill="1"/>
    <xf numFmtId="0" fontId="0" fillId="2" borderId="0" xfId="0" applyFont="1" applyFill="1" applyAlignment="1">
      <alignment horizontal="right" wrapText="1"/>
    </xf>
    <xf numFmtId="0" fontId="0" fillId="3" borderId="0" xfId="0" applyFont="1" applyFill="1"/>
    <xf numFmtId="0" fontId="0" fillId="2" borderId="0" xfId="0" applyFont="1" applyFill="1"/>
    <xf numFmtId="174" fontId="0" fillId="3" borderId="0" xfId="0" applyNumberFormat="1" applyFill="1"/>
    <xf numFmtId="0" fontId="21" fillId="2" borderId="0" xfId="0" applyFont="1" applyFill="1" applyAlignment="1">
      <alignment horizontal="right" wrapText="1"/>
    </xf>
    <xf numFmtId="0" fontId="21" fillId="3" borderId="0" xfId="0" applyFont="1" applyFill="1"/>
    <xf numFmtId="0" fontId="21" fillId="2" borderId="0" xfId="0" applyFont="1" applyFill="1"/>
    <xf numFmtId="177" fontId="21" fillId="2" borderId="0" xfId="0" applyNumberFormat="1" applyFont="1" applyFill="1" applyAlignment="1">
      <alignment horizontal="right" wrapText="1"/>
    </xf>
    <xf numFmtId="0" fontId="22" fillId="4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 wrapText="1"/>
    </xf>
    <xf numFmtId="0" fontId="14" fillId="3" borderId="0" xfId="0" applyFont="1" applyFill="1"/>
    <xf numFmtId="0" fontId="16" fillId="2" borderId="0" xfId="0" applyFont="1" applyFill="1" applyAlignment="1">
      <alignment horizontal="right" wrapText="1"/>
    </xf>
    <xf numFmtId="0" fontId="23" fillId="2" borderId="0" xfId="0" applyFont="1" applyFill="1"/>
    <xf numFmtId="0" fontId="23" fillId="2" borderId="0" xfId="0" applyFont="1" applyFill="1" applyAlignment="1">
      <alignment horizontal="right" wrapText="1"/>
    </xf>
    <xf numFmtId="0" fontId="23" fillId="3" borderId="0" xfId="0" applyFont="1" applyFill="1"/>
    <xf numFmtId="0" fontId="14" fillId="3" borderId="1" xfId="0" applyFont="1" applyFill="1" applyBorder="1"/>
    <xf numFmtId="0" fontId="17" fillId="3" borderId="1" xfId="0" applyFont="1" applyFill="1" applyBorder="1" applyAlignment="1">
      <alignment horizontal="right" wrapText="1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25" fillId="2" borderId="0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20" fillId="2" borderId="0" xfId="0" quotePrefix="1" applyFont="1" applyFill="1" applyAlignment="1">
      <alignment horizontal="left" wrapText="1"/>
    </xf>
    <xf numFmtId="0" fontId="21" fillId="2" borderId="0" xfId="0" quotePrefix="1" applyFont="1" applyFill="1" applyAlignment="1">
      <alignment horizontal="left" wrapText="1"/>
    </xf>
    <xf numFmtId="0" fontId="27" fillId="2" borderId="0" xfId="0" quotePrefix="1" applyFont="1" applyFill="1" applyAlignment="1">
      <alignment horizontal="left" wrapText="1"/>
    </xf>
    <xf numFmtId="0" fontId="20" fillId="2" borderId="1" xfId="0" quotePrefix="1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14" fillId="2" borderId="0" xfId="0" applyFont="1" applyFill="1" applyAlignment="1">
      <alignment horizontal="left" wrapText="1" indent="1"/>
    </xf>
    <xf numFmtId="0" fontId="21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right" wrapText="1"/>
    </xf>
  </cellXfs>
  <cellStyles count="3">
    <cellStyle name="Normal" xfId="0" builtinId="0"/>
    <cellStyle name="Normal_Data Status in employment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El Salvador 2009 | social protection</a:t>
            </a:r>
          </a:p>
        </c:rich>
      </c:tx>
      <c:layout>
        <c:manualLayout>
          <c:xMode val="edge"/>
          <c:yMode val="edge"/>
          <c:x val="9.261186264308012E-2"/>
          <c:y val="3.137268555716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407908428720086"/>
          <c:y val="0.1455160744500846"/>
          <c:w val="0.43392299687825181"/>
          <c:h val="0.70558375634517767"/>
        </c:manualLayout>
      </c:layout>
      <c:radarChart>
        <c:radarStyle val="marker"/>
        <c:ser>
          <c:idx val="3"/>
          <c:order val="0"/>
          <c:tx>
            <c:strRef>
              <c:f>'Spider data'!$B$4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data'!$B$5:$B$11</c:f>
              <c:numCache>
                <c:formatCode>General</c:formatCode>
                <c:ptCount val="4"/>
                <c:pt idx="0">
                  <c:v>52.6</c:v>
                </c:pt>
                <c:pt idx="1">
                  <c:v>21.599999999999994</c:v>
                </c:pt>
                <c:pt idx="2">
                  <c:v>30.900000000000006</c:v>
                </c:pt>
                <c:pt idx="3" formatCode="0.0">
                  <c:v>37.4574</c:v>
                </c:pt>
              </c:numCache>
            </c:numRef>
          </c:val>
        </c:ser>
        <c:ser>
          <c:idx val="6"/>
          <c:order val="1"/>
          <c:tx>
            <c:strRef>
              <c:f>'Spider data'!$C$4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data'!$C$5:$C$11</c:f>
              <c:numCache>
                <c:formatCode>General</c:formatCode>
                <c:ptCount val="4"/>
                <c:pt idx="0">
                  <c:v>41.1</c:v>
                </c:pt>
                <c:pt idx="1">
                  <c:v>21</c:v>
                </c:pt>
                <c:pt idx="2">
                  <c:v>33.900000000000006</c:v>
                </c:pt>
                <c:pt idx="3" formatCode="0.0">
                  <c:v>48.5595</c:v>
                </c:pt>
              </c:numCache>
            </c:numRef>
          </c:val>
        </c:ser>
        <c:ser>
          <c:idx val="5"/>
          <c:order val="2"/>
          <c:tx>
            <c:strRef>
              <c:f>'Spider data'!$D$4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data'!$D$5:$D$11</c:f>
              <c:numCache>
                <c:formatCode>General</c:formatCode>
                <c:ptCount val="4"/>
                <c:pt idx="0">
                  <c:v>44.9</c:v>
                </c:pt>
                <c:pt idx="1">
                  <c:v>7.7999999999999972</c:v>
                </c:pt>
                <c:pt idx="2">
                  <c:v>13.200000000000003</c:v>
                </c:pt>
                <c:pt idx="3" formatCode="0.0">
                  <c:v>17.6294</c:v>
                </c:pt>
              </c:numCache>
            </c:numRef>
          </c:val>
        </c:ser>
        <c:ser>
          <c:idx val="0"/>
          <c:order val="3"/>
          <c:tx>
            <c:strRef>
              <c:f>'Spider data'!$E$4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data'!$E$5:$E$11</c:f>
              <c:numCache>
                <c:formatCode>General</c:formatCode>
                <c:ptCount val="4"/>
                <c:pt idx="0">
                  <c:v>28.1</c:v>
                </c:pt>
                <c:pt idx="1">
                  <c:v>7.2000000000000028</c:v>
                </c:pt>
                <c:pt idx="2">
                  <c:v>14.200000000000003</c:v>
                </c:pt>
                <c:pt idx="3" formatCode="0.0">
                  <c:v>26.564999999999998</c:v>
                </c:pt>
              </c:numCache>
            </c:numRef>
          </c:val>
        </c:ser>
        <c:ser>
          <c:idx val="4"/>
          <c:order val="4"/>
          <c:tx>
            <c:strRef>
              <c:f>'Spider data'!$F$4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data'!$F$5:$F$11</c:f>
              <c:numCache>
                <c:formatCode>General</c:formatCode>
                <c:ptCount val="4"/>
                <c:pt idx="0">
                  <c:v>38.799999999999997</c:v>
                </c:pt>
                <c:pt idx="1">
                  <c:v>3</c:v>
                </c:pt>
                <c:pt idx="2">
                  <c:v>1.9000000000000057</c:v>
                </c:pt>
                <c:pt idx="3" formatCode="0.0">
                  <c:v>0.6</c:v>
                </c:pt>
              </c:numCache>
            </c:numRef>
          </c:val>
        </c:ser>
        <c:ser>
          <c:idx val="2"/>
          <c:order val="5"/>
          <c:tx>
            <c:strRef>
              <c:f>'Spider data'!$G$4</c:f>
              <c:strCache>
                <c:ptCount val="1"/>
                <c:pt idx="0">
                  <c:v>Urban male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data'!$G$5:$G$11</c:f>
              <c:numCache>
                <c:formatCode>General</c:formatCode>
                <c:ptCount val="4"/>
                <c:pt idx="0">
                  <c:v>65.900000000000006</c:v>
                </c:pt>
                <c:pt idx="1">
                  <c:v>30.900000000000006</c:v>
                </c:pt>
                <c:pt idx="2">
                  <c:v>42.6</c:v>
                </c:pt>
                <c:pt idx="3" formatCode="0.0">
                  <c:v>40.015999999999998</c:v>
                </c:pt>
              </c:numCache>
            </c:numRef>
          </c:val>
        </c:ser>
        <c:ser>
          <c:idx val="1"/>
          <c:order val="6"/>
          <c:tx>
            <c:strRef>
              <c:f>'Spider data'!$H$4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'Spider data'!$A$5:$A$11</c:f>
              <c:strCache>
                <c:ptCount val="4"/>
                <c:pt idx="0">
                  <c:v>Wage/ paid employee worker (15+)</c:v>
                </c:pt>
                <c:pt idx="1">
                  <c:v>Health social security coverage (all population)</c:v>
                </c:pt>
                <c:pt idx="2">
                  <c:v>Coverage by social security scheme (% total employment)</c:v>
                </c:pt>
                <c:pt idx="3">
                  <c:v>Have a contract of more than 12 months (% wage paid employee workers 15+)</c:v>
                </c:pt>
              </c:strCache>
            </c:strRef>
          </c:cat>
          <c:val>
            <c:numRef>
              <c:f>'Spider data'!$H$5:$H$11</c:f>
              <c:numCache>
                <c:formatCode>General</c:formatCode>
                <c:ptCount val="4"/>
                <c:pt idx="0">
                  <c:v>8.6</c:v>
                </c:pt>
                <c:pt idx="1">
                  <c:v>17.200000000000003</c:v>
                </c:pt>
                <c:pt idx="2">
                  <c:v>16.400000000000006</c:v>
                </c:pt>
                <c:pt idx="3" formatCode="0.0">
                  <c:v>32.81</c:v>
                </c:pt>
              </c:numCache>
            </c:numRef>
          </c:val>
        </c:ser>
        <c:axId val="60053760"/>
        <c:axId val="60071936"/>
      </c:radarChart>
      <c:catAx>
        <c:axId val="6005376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071936"/>
        <c:crosses val="autoZero"/>
        <c:lblAlgn val="ctr"/>
        <c:lblOffset val="100"/>
      </c:catAx>
      <c:valAx>
        <c:axId val="6007193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05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533818938605616"/>
          <c:y val="3.553305836770404E-2"/>
          <c:w val="0.29240374609781483"/>
          <c:h val="0.26395932651275733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Calibri"/>
              </a:rPr>
              <a:t>El Salvador 2009 | social protection deficits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Calibri"/>
              </a:rPr>
              <a:t> (percentage of persons in employment)</a:t>
            </a:r>
          </a:p>
        </c:rich>
      </c:tx>
      <c:layout>
        <c:manualLayout>
          <c:xMode val="edge"/>
          <c:yMode val="edge"/>
          <c:x val="0"/>
          <c:y val="5.042048315389147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852237252861603"/>
          <c:y val="0.1116751269035533"/>
          <c:w val="0.48491155046826223"/>
          <c:h val="0.78849407783417935"/>
        </c:manualLayout>
      </c:layout>
      <c:radarChart>
        <c:radarStyle val="marker"/>
        <c:ser>
          <c:idx val="3"/>
          <c:order val="0"/>
          <c:tx>
            <c:strRef>
              <c:f>'Spider data'!$B$4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data'!$B$15:$B$24</c:f>
              <c:numCache>
                <c:formatCode>General</c:formatCode>
                <c:ptCount val="9"/>
                <c:pt idx="0">
                  <c:v>4.8</c:v>
                </c:pt>
                <c:pt idx="1">
                  <c:v>7.2</c:v>
                </c:pt>
                <c:pt idx="2">
                  <c:v>78.400000000000006</c:v>
                </c:pt>
                <c:pt idx="3">
                  <c:v>69.099999999999994</c:v>
                </c:pt>
                <c:pt idx="4" formatCode="0.0">
                  <c:v>62.5426</c:v>
                </c:pt>
                <c:pt idx="5">
                  <c:v>14.8</c:v>
                </c:pt>
                <c:pt idx="6">
                  <c:v>43.5</c:v>
                </c:pt>
                <c:pt idx="7">
                  <c:v>9.5</c:v>
                </c:pt>
                <c:pt idx="8">
                  <c:v>32.5</c:v>
                </c:pt>
              </c:numCache>
            </c:numRef>
          </c:val>
        </c:ser>
        <c:ser>
          <c:idx val="6"/>
          <c:order val="1"/>
          <c:tx>
            <c:strRef>
              <c:f>'Spider data'!$C$4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data'!$C$15:$C$24</c:f>
              <c:numCache>
                <c:formatCode>General</c:formatCode>
                <c:ptCount val="9"/>
                <c:pt idx="0">
                  <c:v>10.199999999999999</c:v>
                </c:pt>
                <c:pt idx="1">
                  <c:v>7.2</c:v>
                </c:pt>
                <c:pt idx="2">
                  <c:v>79</c:v>
                </c:pt>
                <c:pt idx="3">
                  <c:v>66.099999999999994</c:v>
                </c:pt>
                <c:pt idx="4" formatCode="0.0">
                  <c:v>51.4405</c:v>
                </c:pt>
                <c:pt idx="5">
                  <c:v>14.9</c:v>
                </c:pt>
                <c:pt idx="6">
                  <c:v>43.6</c:v>
                </c:pt>
                <c:pt idx="7">
                  <c:v>6.9</c:v>
                </c:pt>
                <c:pt idx="8">
                  <c:v>28.099999999999994</c:v>
                </c:pt>
              </c:numCache>
            </c:numRef>
          </c:val>
        </c:ser>
        <c:ser>
          <c:idx val="5"/>
          <c:order val="2"/>
          <c:tx>
            <c:strRef>
              <c:f>'Spider data'!$D$4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data'!$D$15:$D$24</c:f>
              <c:numCache>
                <c:formatCode>General</c:formatCode>
                <c:ptCount val="9"/>
                <c:pt idx="0">
                  <c:v>4.7</c:v>
                </c:pt>
                <c:pt idx="1">
                  <c:v>11</c:v>
                </c:pt>
                <c:pt idx="2">
                  <c:v>92.2</c:v>
                </c:pt>
                <c:pt idx="3">
                  <c:v>86.8</c:v>
                </c:pt>
                <c:pt idx="4" formatCode="0.0">
                  <c:v>82.370599999999996</c:v>
                </c:pt>
                <c:pt idx="5">
                  <c:v>21.3</c:v>
                </c:pt>
                <c:pt idx="6">
                  <c:v>52.6</c:v>
                </c:pt>
                <c:pt idx="7">
                  <c:v>15</c:v>
                </c:pt>
                <c:pt idx="8">
                  <c:v>41.4</c:v>
                </c:pt>
              </c:numCache>
            </c:numRef>
          </c:val>
        </c:ser>
        <c:ser>
          <c:idx val="0"/>
          <c:order val="3"/>
          <c:tx>
            <c:strRef>
              <c:f>'Spider data'!$E$4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data'!$E$15:$E$24</c:f>
              <c:numCache>
                <c:formatCode>General</c:formatCode>
                <c:ptCount val="9"/>
                <c:pt idx="0">
                  <c:v>14.2</c:v>
                </c:pt>
                <c:pt idx="1">
                  <c:v>10.1</c:v>
                </c:pt>
                <c:pt idx="2">
                  <c:v>92.8</c:v>
                </c:pt>
                <c:pt idx="3">
                  <c:v>85.8</c:v>
                </c:pt>
                <c:pt idx="4" formatCode="0.0">
                  <c:v>73.435000000000002</c:v>
                </c:pt>
                <c:pt idx="5">
                  <c:v>21.2</c:v>
                </c:pt>
                <c:pt idx="6">
                  <c:v>52.8</c:v>
                </c:pt>
                <c:pt idx="7">
                  <c:v>9.1</c:v>
                </c:pt>
                <c:pt idx="8">
                  <c:v>32.900000000000006</c:v>
                </c:pt>
              </c:numCache>
            </c:numRef>
          </c:val>
        </c:ser>
        <c:ser>
          <c:idx val="4"/>
          <c:order val="4"/>
          <c:tx>
            <c:strRef>
              <c:f>'Spider data'!$F$4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data'!$F$15:$F$24</c:f>
              <c:numCache>
                <c:formatCode>General</c:formatCode>
                <c:ptCount val="9"/>
                <c:pt idx="0">
                  <c:v>0</c:v>
                </c:pt>
                <c:pt idx="1">
                  <c:v>27.7</c:v>
                </c:pt>
                <c:pt idx="2">
                  <c:v>97</c:v>
                </c:pt>
                <c:pt idx="3">
                  <c:v>98.1</c:v>
                </c:pt>
                <c:pt idx="4" formatCode="0.0">
                  <c:v>99.4</c:v>
                </c:pt>
                <c:pt idx="5">
                  <c:v>14.9</c:v>
                </c:pt>
                <c:pt idx="6">
                  <c:v>50</c:v>
                </c:pt>
                <c:pt idx="7">
                  <c:v>15.2</c:v>
                </c:pt>
                <c:pt idx="8">
                  <c:v>49.1</c:v>
                </c:pt>
              </c:numCache>
            </c:numRef>
          </c:val>
        </c:ser>
        <c:ser>
          <c:idx val="2"/>
          <c:order val="5"/>
          <c:tx>
            <c:strRef>
              <c:f>'Spider data'!$G$4</c:f>
              <c:strCache>
                <c:ptCount val="1"/>
                <c:pt idx="0">
                  <c:v>Urban male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data'!$G$15:$G$24</c:f>
              <c:numCache>
                <c:formatCode>General</c:formatCode>
                <c:ptCount val="9"/>
                <c:pt idx="0">
                  <c:v>0.9</c:v>
                </c:pt>
                <c:pt idx="1">
                  <c:v>4.5</c:v>
                </c:pt>
                <c:pt idx="2">
                  <c:v>69.099999999999994</c:v>
                </c:pt>
                <c:pt idx="3">
                  <c:v>57.4</c:v>
                </c:pt>
                <c:pt idx="4" formatCode="0.0">
                  <c:v>59.984000000000002</c:v>
                </c:pt>
                <c:pt idx="5">
                  <c:v>10.8</c:v>
                </c:pt>
                <c:pt idx="6">
                  <c:v>37.799999999999997</c:v>
                </c:pt>
                <c:pt idx="7">
                  <c:v>7.6</c:v>
                </c:pt>
                <c:pt idx="8">
                  <c:v>30</c:v>
                </c:pt>
              </c:numCache>
            </c:numRef>
          </c:val>
        </c:ser>
        <c:ser>
          <c:idx val="1"/>
          <c:order val="6"/>
          <c:tx>
            <c:strRef>
              <c:f>'Spider data'!$H$4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'Spider data'!$A$15:$A$24</c:f>
              <c:strCache>
                <c:ptCount val="9"/>
                <c:pt idx="0">
                  <c:v>Domestic workers 15+</c:v>
                </c:pt>
                <c:pt idx="1">
                  <c:v>Unpaid family workers 15+</c:v>
                </c:pt>
                <c:pt idx="2">
                  <c:v>No health coverage (% all population)</c:v>
                </c:pt>
                <c:pt idx="3">
                  <c:v>No coverage by social security system (% total employment 15+)</c:v>
                </c:pt>
                <c:pt idx="4">
                  <c:v>No employment contract (% wage paid employee workers 15+)</c:v>
                </c:pt>
                <c:pt idx="5">
                  <c:v>Total extreme poor (% total population)</c:v>
                </c:pt>
                <c:pt idx="6">
                  <c:v>Total povery rate (% total population)</c:v>
                </c:pt>
                <c:pt idx="7">
                  <c:v>Working extreme poor |  (15+)</c:v>
                </c:pt>
                <c:pt idx="8">
                  <c:v>Working poor (15+)</c:v>
                </c:pt>
              </c:strCache>
            </c:strRef>
          </c:cat>
          <c:val>
            <c:numRef>
              <c:f>'Spider data'!$H$15:$H$24</c:f>
              <c:numCache>
                <c:formatCode>General</c:formatCode>
                <c:ptCount val="9"/>
                <c:pt idx="0">
                  <c:v>9.6999999999999993</c:v>
                </c:pt>
                <c:pt idx="1">
                  <c:v>75.5</c:v>
                </c:pt>
                <c:pt idx="2">
                  <c:v>82.8</c:v>
                </c:pt>
                <c:pt idx="3">
                  <c:v>83.6</c:v>
                </c:pt>
                <c:pt idx="4" formatCode="0.0">
                  <c:v>67.19</c:v>
                </c:pt>
                <c:pt idx="5">
                  <c:v>8.3000000000000007</c:v>
                </c:pt>
                <c:pt idx="6">
                  <c:v>69.599999999999994</c:v>
                </c:pt>
                <c:pt idx="7">
                  <c:v>8</c:v>
                </c:pt>
                <c:pt idx="8">
                  <c:v>30.099999999999994</c:v>
                </c:pt>
              </c:numCache>
            </c:numRef>
          </c:val>
        </c:ser>
        <c:axId val="62862848"/>
        <c:axId val="62864384"/>
      </c:radarChart>
      <c:catAx>
        <c:axId val="6286284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64384"/>
        <c:crosses val="autoZero"/>
        <c:lblAlgn val="ctr"/>
        <c:lblOffset val="100"/>
      </c:catAx>
      <c:valAx>
        <c:axId val="6286438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6035379812692"/>
          <c:y val="0"/>
          <c:w val="0.17585848074921961"/>
          <c:h val="0.4094754227150178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9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440" b="1" i="0" u="none" strike="noStrike" baseline="0">
                <a:solidFill>
                  <a:srgbClr val="000000"/>
                </a:solidFill>
                <a:latin typeface="Calibri"/>
              </a:rPr>
              <a:t>Nepal</a:t>
            </a:r>
            <a:r>
              <a:rPr lang="en-GB" sz="1440" b="1" i="0" u="none" strike="noStrike" baseline="0">
                <a:solidFill>
                  <a:srgbClr val="0066CC"/>
                </a:solidFill>
                <a:latin typeface="Calibri"/>
              </a:rPr>
              <a:t> | </a:t>
            </a:r>
            <a:r>
              <a:rPr lang="en-GB" sz="1440" b="1" i="0" u="none" strike="noStrike" baseline="0">
                <a:solidFill>
                  <a:srgbClr val="000000"/>
                </a:solidFill>
                <a:latin typeface="Calibri"/>
              </a:rPr>
              <a:t>Distribution of employment by status in employment, sex and area of residence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184530003468609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employment'!$E$32</c:f>
              <c:strCache>
                <c:ptCount val="1"/>
                <c:pt idx="0">
                  <c:v>Paid employee</c:v>
                </c:pt>
              </c:strCache>
            </c:strRef>
          </c:tx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employment'!$E$33:$E$41</c:f>
              <c:numCache>
                <c:formatCode>0.0%</c:formatCode>
                <c:ptCount val="9"/>
                <c:pt idx="0">
                  <c:v>0.51900000000000002</c:v>
                </c:pt>
                <c:pt idx="1">
                  <c:v>0.27300000000000002</c:v>
                </c:pt>
                <c:pt idx="2">
                  <c:v>0.41299999999999998</c:v>
                </c:pt>
                <c:pt idx="3">
                  <c:v>0.10199999999999999</c:v>
                </c:pt>
                <c:pt idx="4">
                  <c:v>3.7999999999999999E-2</c:v>
                </c:pt>
                <c:pt idx="5">
                  <c:v>6.9000000000000006E-2</c:v>
                </c:pt>
                <c:pt idx="6">
                  <c:v>0.23200000000000001</c:v>
                </c:pt>
                <c:pt idx="7">
                  <c:v>9.6000000000000002E-2</c:v>
                </c:pt>
                <c:pt idx="8">
                  <c:v>0.16600000000000001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employment'!$F$32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employment'!$F$33:$F$41</c:f>
              <c:numCache>
                <c:formatCode>0.0%</c:formatCode>
                <c:ptCount val="9"/>
                <c:pt idx="0">
                  <c:v>7.0000000000000001E-3</c:v>
                </c:pt>
                <c:pt idx="1">
                  <c:v>6.0000000000000001E-3</c:v>
                </c:pt>
                <c:pt idx="2">
                  <c:v>7.0000000000000001E-3</c:v>
                </c:pt>
                <c:pt idx="3">
                  <c:v>2E-3</c:v>
                </c:pt>
                <c:pt idx="4">
                  <c:v>1E-3</c:v>
                </c:pt>
                <c:pt idx="5">
                  <c:v>1E-3</c:v>
                </c:pt>
                <c:pt idx="6">
                  <c:v>3.0000000000000001E-3</c:v>
                </c:pt>
                <c:pt idx="7">
                  <c:v>2E-3</c:v>
                </c:pt>
                <c:pt idx="8">
                  <c:v>3.0000000000000001E-3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employment'!$G$32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employment'!$G$33:$G$41</c:f>
              <c:numCache>
                <c:formatCode>0.0%</c:formatCode>
                <c:ptCount val="9"/>
                <c:pt idx="0">
                  <c:v>0.33</c:v>
                </c:pt>
                <c:pt idx="1">
                  <c:v>0.435</c:v>
                </c:pt>
                <c:pt idx="2">
                  <c:v>0.375</c:v>
                </c:pt>
                <c:pt idx="3">
                  <c:v>0.57699999999999996</c:v>
                </c:pt>
                <c:pt idx="4">
                  <c:v>0.33300000000000002</c:v>
                </c:pt>
                <c:pt idx="5">
                  <c:v>0.45200000000000001</c:v>
                </c:pt>
                <c:pt idx="6">
                  <c:v>0.5</c:v>
                </c:pt>
                <c:pt idx="7">
                  <c:v>0.35799999999999998</c:v>
                </c:pt>
                <c:pt idx="8">
                  <c:v>0.43099999999999999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employment'!$H$32</c:f>
              <c:strCache>
                <c:ptCount val="1"/>
                <c:pt idx="0">
                  <c:v>Unpaid family worker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employment'!$H$33:$H$41</c:f>
              <c:numCache>
                <c:formatCode>0.0%</c:formatCode>
                <c:ptCount val="9"/>
                <c:pt idx="0">
                  <c:v>0.13800000000000001</c:v>
                </c:pt>
                <c:pt idx="1">
                  <c:v>0.27700000000000002</c:v>
                </c:pt>
                <c:pt idx="2">
                  <c:v>0.19800000000000001</c:v>
                </c:pt>
                <c:pt idx="3">
                  <c:v>0.318</c:v>
                </c:pt>
                <c:pt idx="4">
                  <c:v>0.626</c:v>
                </c:pt>
                <c:pt idx="5">
                  <c:v>0.47599999999999998</c:v>
                </c:pt>
                <c:pt idx="6">
                  <c:v>0.26200000000000001</c:v>
                </c:pt>
                <c:pt idx="7">
                  <c:v>0.54</c:v>
                </c:pt>
                <c:pt idx="8">
                  <c:v>0.39800000000000002</c:v>
                </c:pt>
              </c:numCache>
            </c:numRef>
          </c:val>
        </c:ser>
        <c:ser>
          <c:idx val="4"/>
          <c:order val="4"/>
          <c:tx>
            <c:strRef>
              <c:f>'Data Status in employment'!$I$32</c:f>
              <c:strCache>
                <c:ptCount val="1"/>
                <c:pt idx="0">
                  <c:v>Other, specify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employment'!$I$33:$I$41</c:f>
              <c:numCache>
                <c:formatCode>0.0%</c:formatCode>
                <c:ptCount val="9"/>
                <c:pt idx="0">
                  <c:v>6.0000000000000001E-3</c:v>
                </c:pt>
                <c:pt idx="1">
                  <c:v>8.0000000000000002E-3</c:v>
                </c:pt>
                <c:pt idx="2">
                  <c:v>7.0000000000000001E-3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</c:numCache>
            </c:numRef>
          </c:val>
        </c:ser>
        <c:overlap val="100"/>
        <c:axId val="96391936"/>
        <c:axId val="96394624"/>
      </c:barChart>
      <c:catAx>
        <c:axId val="9639193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94624"/>
        <c:crosses val="autoZero"/>
        <c:auto val="1"/>
        <c:lblAlgn val="ctr"/>
        <c:lblOffset val="100"/>
      </c:catAx>
      <c:valAx>
        <c:axId val="96394624"/>
        <c:scaling>
          <c:orientation val="minMax"/>
        </c:scaling>
        <c:axPos val="b"/>
        <c:majorGridlines/>
        <c:numFmt formatCode="0%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17898022892815"/>
          <c:y val="0.34621848739495797"/>
          <c:w val="0.24557752341311134"/>
          <c:h val="0.4392156862745098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00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00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2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L140" sqref="L140"/>
    </sheetView>
  </sheetViews>
  <sheetFormatPr defaultColWidth="11.42578125" defaultRowHeight="12.75"/>
  <cols>
    <col min="1" max="1" width="3.85546875" style="1" customWidth="1"/>
    <col min="2" max="2" width="75.28515625" style="51" customWidth="1"/>
    <col min="3" max="3" width="9.85546875" style="26" customWidth="1"/>
    <col min="4" max="4" width="10.28515625" style="26" customWidth="1"/>
    <col min="5" max="5" width="9.42578125" style="26" customWidth="1"/>
    <col min="6" max="6" width="9.5703125" style="26" customWidth="1"/>
    <col min="7" max="8" width="10" style="26" customWidth="1"/>
    <col min="9" max="9" width="11.42578125" style="26"/>
    <col min="10" max="10" width="9.5703125" style="26" customWidth="1"/>
    <col min="11" max="11" width="10.28515625" style="26" customWidth="1"/>
    <col min="12" max="12" width="13.28515625" style="26" customWidth="1"/>
    <col min="13" max="13" width="15.5703125" style="26" customWidth="1"/>
    <col min="14" max="14" width="11.42578125" style="26"/>
    <col min="15" max="15" width="14.42578125" style="26" customWidth="1"/>
    <col min="16" max="16384" width="11.42578125" style="24"/>
  </cols>
  <sheetData>
    <row r="1" spans="1:15" ht="18.75">
      <c r="B1" s="50" t="s">
        <v>54</v>
      </c>
    </row>
    <row r="2" spans="1:15" ht="7.5" customHeight="1"/>
    <row r="3" spans="1:15" ht="30.75" thickBot="1">
      <c r="A3" s="48"/>
      <c r="B3" s="52"/>
      <c r="C3" s="49" t="s">
        <v>3</v>
      </c>
      <c r="D3" s="49" t="s">
        <v>5</v>
      </c>
      <c r="E3" s="49" t="s">
        <v>4</v>
      </c>
      <c r="F3" s="49" t="s">
        <v>8</v>
      </c>
      <c r="G3" s="49" t="s">
        <v>6</v>
      </c>
      <c r="H3" s="49" t="s">
        <v>11</v>
      </c>
      <c r="I3" s="49" t="s">
        <v>15</v>
      </c>
      <c r="J3" s="49" t="s">
        <v>14</v>
      </c>
      <c r="K3" s="49" t="s">
        <v>12</v>
      </c>
      <c r="L3" s="49" t="s">
        <v>24</v>
      </c>
      <c r="M3" s="49" t="s">
        <v>25</v>
      </c>
      <c r="N3" s="49" t="s">
        <v>27</v>
      </c>
      <c r="O3" s="49" t="s">
        <v>28</v>
      </c>
    </row>
    <row r="4" spans="1:15" ht="6" customHeight="1">
      <c r="B4" s="53"/>
    </row>
    <row r="5" spans="1:15" s="25" customFormat="1" ht="18.75">
      <c r="A5" s="40">
        <v>1</v>
      </c>
      <c r="B5" s="54" t="s">
        <v>53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>
      <c r="B7" s="21" t="s">
        <v>16</v>
      </c>
      <c r="C7" s="26">
        <v>56.8</v>
      </c>
      <c r="D7" s="26">
        <v>44.1</v>
      </c>
      <c r="E7" s="26">
        <v>71.900000000000006</v>
      </c>
      <c r="F7" s="26">
        <v>54</v>
      </c>
      <c r="G7" s="26">
        <v>58.2</v>
      </c>
      <c r="H7" s="26">
        <v>32.6</v>
      </c>
      <c r="I7" s="26">
        <v>49.8</v>
      </c>
      <c r="J7" s="26">
        <v>77.7</v>
      </c>
      <c r="K7" s="26">
        <v>68.7</v>
      </c>
      <c r="L7" s="26" t="s">
        <v>66</v>
      </c>
      <c r="M7" s="26" t="s">
        <v>66</v>
      </c>
      <c r="N7" s="26" t="s">
        <v>66</v>
      </c>
      <c r="O7" s="26" t="s">
        <v>66</v>
      </c>
    </row>
    <row r="8" spans="1:15" s="33" customFormat="1">
      <c r="A8" s="34"/>
      <c r="B8" s="55" t="s">
        <v>64</v>
      </c>
      <c r="C8" s="32">
        <v>21.3</v>
      </c>
      <c r="D8" s="32">
        <v>4.8</v>
      </c>
      <c r="E8" s="32">
        <v>33.4</v>
      </c>
      <c r="F8" s="32">
        <v>49.6</v>
      </c>
      <c r="G8" s="32">
        <v>7.6</v>
      </c>
      <c r="H8" s="32">
        <v>14.7</v>
      </c>
      <c r="I8" s="32">
        <v>1.6</v>
      </c>
      <c r="J8" s="32">
        <v>65.8</v>
      </c>
      <c r="K8" s="32">
        <v>13</v>
      </c>
      <c r="L8" s="26" t="s">
        <v>66</v>
      </c>
      <c r="M8" s="26" t="s">
        <v>66</v>
      </c>
      <c r="N8" s="26" t="s">
        <v>66</v>
      </c>
      <c r="O8" s="26" t="s">
        <v>66</v>
      </c>
    </row>
    <row r="9" spans="1:15" s="33" customFormat="1">
      <c r="A9" s="34"/>
      <c r="B9" s="56" t="s">
        <v>65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s="30" customFormat="1">
      <c r="A10" s="31"/>
      <c r="B10" s="57" t="s">
        <v>57</v>
      </c>
      <c r="C10" s="29">
        <f>C11+C12</f>
        <v>52.199999999999996</v>
      </c>
      <c r="D10" s="29">
        <f t="shared" ref="D10:O10" si="0">D11+D12</f>
        <v>40.799999999999997</v>
      </c>
      <c r="E10" s="29">
        <f t="shared" si="0"/>
        <v>60.4</v>
      </c>
      <c r="F10" s="29">
        <f t="shared" si="0"/>
        <v>44.2</v>
      </c>
      <c r="G10" s="29">
        <f t="shared" si="0"/>
        <v>56</v>
      </c>
      <c r="H10" s="29">
        <f t="shared" si="0"/>
        <v>29</v>
      </c>
      <c r="I10" s="29">
        <f t="shared" si="0"/>
        <v>44.7</v>
      </c>
      <c r="J10" s="29">
        <f t="shared" si="0"/>
        <v>51.3</v>
      </c>
      <c r="K10" s="29">
        <f t="shared" si="0"/>
        <v>66.2</v>
      </c>
      <c r="L10" s="29">
        <f t="shared" si="0"/>
        <v>38.700000000000003</v>
      </c>
      <c r="M10" s="29">
        <f t="shared" si="0"/>
        <v>27.2</v>
      </c>
      <c r="N10" s="29">
        <f t="shared" si="0"/>
        <v>39.5</v>
      </c>
      <c r="O10" s="29">
        <f t="shared" si="0"/>
        <v>74</v>
      </c>
    </row>
    <row r="11" spans="1:15">
      <c r="B11" s="58" t="s">
        <v>55</v>
      </c>
      <c r="C11" s="26">
        <v>36.799999999999997</v>
      </c>
      <c r="D11" s="26">
        <v>34.4</v>
      </c>
      <c r="E11" s="26">
        <v>38.4</v>
      </c>
      <c r="F11" s="26">
        <v>21</v>
      </c>
      <c r="G11" s="26">
        <v>44.4</v>
      </c>
      <c r="H11" s="26">
        <v>19.7</v>
      </c>
      <c r="I11" s="26">
        <v>39.200000000000003</v>
      </c>
      <c r="J11" s="26">
        <v>21.6</v>
      </c>
      <c r="K11" s="26">
        <v>49.1</v>
      </c>
      <c r="L11" s="26">
        <v>4.7</v>
      </c>
      <c r="M11" s="26">
        <v>22.2</v>
      </c>
      <c r="N11" s="26">
        <v>8.9</v>
      </c>
      <c r="O11" s="26">
        <v>46</v>
      </c>
    </row>
    <row r="12" spans="1:15">
      <c r="B12" s="58" t="s">
        <v>56</v>
      </c>
      <c r="C12" s="26">
        <v>15.4</v>
      </c>
      <c r="D12" s="26">
        <v>6.4</v>
      </c>
      <c r="E12" s="26">
        <v>22</v>
      </c>
      <c r="F12" s="26">
        <v>23.2</v>
      </c>
      <c r="G12" s="26">
        <v>11.6</v>
      </c>
      <c r="H12" s="26">
        <v>9.3000000000000007</v>
      </c>
      <c r="I12" s="26">
        <v>5.5</v>
      </c>
      <c r="J12" s="26">
        <v>29.7</v>
      </c>
      <c r="K12" s="26">
        <v>17.100000000000001</v>
      </c>
      <c r="L12" s="26">
        <v>34</v>
      </c>
      <c r="M12" s="26">
        <v>5</v>
      </c>
      <c r="N12" s="26">
        <v>30.6</v>
      </c>
      <c r="O12" s="26">
        <v>28</v>
      </c>
    </row>
    <row r="13" spans="1:15" s="30" customFormat="1">
      <c r="A13" s="31"/>
      <c r="B13" s="57" t="s">
        <v>58</v>
      </c>
      <c r="C13" s="29">
        <v>4.7</v>
      </c>
      <c r="D13" s="29">
        <v>10.199999999999999</v>
      </c>
      <c r="E13" s="29">
        <v>0.7</v>
      </c>
      <c r="F13" s="29">
        <v>4.9000000000000004</v>
      </c>
      <c r="G13" s="29">
        <v>4.5999999999999996</v>
      </c>
      <c r="H13" s="29">
        <v>14.2</v>
      </c>
      <c r="I13" s="29">
        <v>8.9</v>
      </c>
      <c r="J13" s="29">
        <v>0.6</v>
      </c>
      <c r="K13" s="29">
        <v>0.8</v>
      </c>
      <c r="L13" s="29">
        <v>0</v>
      </c>
      <c r="M13" s="29">
        <v>16.7</v>
      </c>
      <c r="N13" s="29">
        <v>0</v>
      </c>
      <c r="O13" s="29">
        <v>1.7</v>
      </c>
    </row>
    <row r="14" spans="1:15" s="30" customFormat="1">
      <c r="A14" s="31"/>
      <c r="B14" s="57" t="s">
        <v>36</v>
      </c>
      <c r="C14" s="29">
        <f>C15+C16</f>
        <v>35.1</v>
      </c>
      <c r="D14" s="29">
        <f t="shared" ref="D14:O14" si="1">D15+D16</f>
        <v>41.3</v>
      </c>
      <c r="E14" s="29">
        <f t="shared" si="1"/>
        <v>30.4</v>
      </c>
      <c r="F14" s="29">
        <f t="shared" si="1"/>
        <v>38.300000000000004</v>
      </c>
      <c r="G14" s="29">
        <f t="shared" si="1"/>
        <v>33.5</v>
      </c>
      <c r="H14" s="29">
        <f t="shared" si="1"/>
        <v>46</v>
      </c>
      <c r="I14" s="29">
        <f t="shared" si="1"/>
        <v>39.800000000000004</v>
      </c>
      <c r="J14" s="29">
        <f t="shared" si="1"/>
        <v>34.799999999999997</v>
      </c>
      <c r="K14" s="29">
        <f t="shared" si="1"/>
        <v>27.9</v>
      </c>
      <c r="L14" s="29">
        <f t="shared" si="1"/>
        <v>32.9</v>
      </c>
      <c r="M14" s="29">
        <f t="shared" si="1"/>
        <v>48.2</v>
      </c>
      <c r="N14" s="29">
        <f t="shared" si="1"/>
        <v>41.900000000000006</v>
      </c>
      <c r="O14" s="29">
        <f t="shared" si="1"/>
        <v>21.1</v>
      </c>
    </row>
    <row r="15" spans="1:15">
      <c r="B15" s="58" t="s">
        <v>33</v>
      </c>
      <c r="C15" s="26">
        <v>4.3</v>
      </c>
      <c r="D15" s="26">
        <v>2.8</v>
      </c>
      <c r="E15" s="26">
        <v>5.3</v>
      </c>
      <c r="F15" s="26">
        <v>3.5</v>
      </c>
      <c r="G15" s="26">
        <v>4.7</v>
      </c>
      <c r="H15" s="26">
        <v>1.8</v>
      </c>
      <c r="I15" s="26">
        <v>3.1</v>
      </c>
      <c r="J15" s="26">
        <v>4.2</v>
      </c>
      <c r="K15" s="26">
        <v>6.1</v>
      </c>
      <c r="L15" s="26">
        <v>6.1</v>
      </c>
      <c r="M15" s="26">
        <v>1.1000000000000001</v>
      </c>
      <c r="N15" s="26">
        <v>4.7</v>
      </c>
      <c r="O15" s="26">
        <v>3.2</v>
      </c>
    </row>
    <row r="16" spans="1:15">
      <c r="B16" s="58" t="s">
        <v>59</v>
      </c>
      <c r="C16" s="26">
        <f>C17+C18</f>
        <v>30.8</v>
      </c>
      <c r="D16" s="26">
        <f t="shared" ref="D16:O16" si="2">D17+D18</f>
        <v>38.5</v>
      </c>
      <c r="E16" s="26">
        <f t="shared" si="2"/>
        <v>25.099999999999998</v>
      </c>
      <c r="F16" s="26">
        <f t="shared" si="2"/>
        <v>34.800000000000004</v>
      </c>
      <c r="G16" s="26">
        <f t="shared" si="2"/>
        <v>28.8</v>
      </c>
      <c r="H16" s="26">
        <f t="shared" si="2"/>
        <v>44.2</v>
      </c>
      <c r="I16" s="26">
        <f t="shared" si="2"/>
        <v>36.700000000000003</v>
      </c>
      <c r="J16" s="26">
        <f t="shared" si="2"/>
        <v>30.599999999999998</v>
      </c>
      <c r="K16" s="26">
        <f t="shared" si="2"/>
        <v>21.8</v>
      </c>
      <c r="L16" s="26">
        <f t="shared" si="2"/>
        <v>26.8</v>
      </c>
      <c r="M16" s="26">
        <f t="shared" si="2"/>
        <v>47.1</v>
      </c>
      <c r="N16" s="26">
        <f t="shared" si="2"/>
        <v>37.200000000000003</v>
      </c>
      <c r="O16" s="26">
        <f t="shared" si="2"/>
        <v>17.900000000000002</v>
      </c>
    </row>
    <row r="17" spans="1:16">
      <c r="B17" s="58" t="s">
        <v>62</v>
      </c>
      <c r="C17" s="26">
        <v>3.5</v>
      </c>
      <c r="D17" s="26">
        <v>5.5</v>
      </c>
      <c r="E17" s="26">
        <v>1.9</v>
      </c>
      <c r="F17" s="26">
        <v>1.7</v>
      </c>
      <c r="G17" s="26">
        <v>4.3</v>
      </c>
      <c r="H17" s="26">
        <v>4.0999999999999996</v>
      </c>
      <c r="I17" s="26">
        <v>6</v>
      </c>
      <c r="J17" s="26">
        <v>0.7</v>
      </c>
      <c r="K17" s="26">
        <v>2.8</v>
      </c>
      <c r="L17" s="26">
        <v>0.6</v>
      </c>
      <c r="M17" s="26">
        <v>4.7</v>
      </c>
      <c r="N17" s="26">
        <v>0.2</v>
      </c>
      <c r="O17" s="26">
        <v>1.6</v>
      </c>
    </row>
    <row r="18" spans="1:16">
      <c r="B18" s="58" t="s">
        <v>63</v>
      </c>
      <c r="C18" s="26">
        <v>27.3</v>
      </c>
      <c r="D18" s="26">
        <v>33</v>
      </c>
      <c r="E18" s="26">
        <v>23.2</v>
      </c>
      <c r="F18" s="26">
        <v>33.1</v>
      </c>
      <c r="G18" s="26">
        <v>24.5</v>
      </c>
      <c r="H18" s="26">
        <v>40.1</v>
      </c>
      <c r="I18" s="26">
        <v>30.7</v>
      </c>
      <c r="J18" s="26">
        <v>29.9</v>
      </c>
      <c r="K18" s="26">
        <v>19</v>
      </c>
      <c r="L18" s="26">
        <v>26.2</v>
      </c>
      <c r="M18" s="26">
        <v>42.4</v>
      </c>
      <c r="N18" s="26">
        <v>37</v>
      </c>
      <c r="O18" s="26">
        <v>16.3</v>
      </c>
    </row>
    <row r="19" spans="1:16" s="30" customFormat="1">
      <c r="A19" s="31"/>
      <c r="B19" s="57" t="s">
        <v>60</v>
      </c>
      <c r="C19" s="29">
        <v>7.8</v>
      </c>
      <c r="D19" s="29">
        <v>7.6</v>
      </c>
      <c r="E19" s="29">
        <v>8</v>
      </c>
      <c r="F19" s="29">
        <v>12.3</v>
      </c>
      <c r="G19" s="29">
        <v>5.7</v>
      </c>
      <c r="H19" s="29">
        <v>10.8</v>
      </c>
      <c r="I19" s="29">
        <v>6.6</v>
      </c>
      <c r="J19" s="29">
        <v>13</v>
      </c>
      <c r="K19" s="29">
        <v>4.8</v>
      </c>
      <c r="L19" s="29">
        <v>28.5</v>
      </c>
      <c r="M19" s="29">
        <v>7.8</v>
      </c>
      <c r="N19" s="29">
        <v>18.5</v>
      </c>
      <c r="O19" s="29">
        <v>2.2999999999999998</v>
      </c>
    </row>
    <row r="20" spans="1:16" s="30" customFormat="1">
      <c r="A20" s="31"/>
      <c r="B20" s="57" t="s">
        <v>61</v>
      </c>
      <c r="C20" s="29">
        <v>2.8</v>
      </c>
      <c r="D20" s="29">
        <v>0</v>
      </c>
      <c r="E20" s="29">
        <v>3.8</v>
      </c>
      <c r="F20" s="29">
        <v>0.2</v>
      </c>
      <c r="G20" s="29">
        <v>0.3</v>
      </c>
      <c r="H20" s="29">
        <v>0</v>
      </c>
      <c r="I20" s="29">
        <v>0.1</v>
      </c>
      <c r="J20" s="29">
        <v>0.3</v>
      </c>
      <c r="K20" s="29">
        <v>0.4</v>
      </c>
      <c r="L20" s="29">
        <v>0</v>
      </c>
      <c r="M20" s="29">
        <v>0</v>
      </c>
      <c r="N20" s="29">
        <v>0</v>
      </c>
      <c r="O20" s="29">
        <v>0.8</v>
      </c>
    </row>
    <row r="21" spans="1:16">
      <c r="B21" s="21"/>
    </row>
    <row r="22" spans="1:16" ht="18.75">
      <c r="A22" s="40">
        <v>2</v>
      </c>
      <c r="B22" s="59" t="s">
        <v>67</v>
      </c>
    </row>
    <row r="23" spans="1:16" ht="25.5">
      <c r="B23" s="21" t="s">
        <v>112</v>
      </c>
      <c r="C23" s="26">
        <v>37.200000000000003</v>
      </c>
      <c r="D23" s="26">
        <v>48.4</v>
      </c>
      <c r="E23" s="26">
        <v>31.7</v>
      </c>
      <c r="F23" s="26">
        <v>17.399999999999999</v>
      </c>
      <c r="G23" s="26">
        <v>44.8</v>
      </c>
      <c r="H23" s="26">
        <v>26.3</v>
      </c>
      <c r="I23" s="26">
        <v>53</v>
      </c>
      <c r="J23" s="26">
        <v>15.1</v>
      </c>
      <c r="K23" s="26">
        <v>39.799999999999997</v>
      </c>
      <c r="L23" s="26">
        <v>0.6</v>
      </c>
      <c r="M23" s="26">
        <v>32.6</v>
      </c>
      <c r="N23" s="26">
        <v>1.8</v>
      </c>
      <c r="O23" s="26">
        <v>28.6</v>
      </c>
    </row>
    <row r="24" spans="1:16">
      <c r="B24" s="21" t="s">
        <v>68</v>
      </c>
      <c r="C24" s="26">
        <v>19.5</v>
      </c>
      <c r="D24" s="26">
        <v>19.8</v>
      </c>
      <c r="E24" s="26">
        <v>19.3</v>
      </c>
      <c r="F24" s="26">
        <v>7.8</v>
      </c>
      <c r="G24" s="26">
        <v>25.2</v>
      </c>
      <c r="H24" s="26">
        <v>7.6</v>
      </c>
      <c r="I24" s="26">
        <v>23.7</v>
      </c>
      <c r="J24" s="26">
        <v>7.8</v>
      </c>
      <c r="K24" s="26">
        <v>26.5</v>
      </c>
      <c r="L24" s="26">
        <v>0.2</v>
      </c>
      <c r="M24" s="26">
        <v>8.9</v>
      </c>
      <c r="N24" s="26">
        <v>0.7</v>
      </c>
      <c r="O24" s="26">
        <v>21.4</v>
      </c>
    </row>
    <row r="25" spans="1:16">
      <c r="B25" s="58" t="s">
        <v>55</v>
      </c>
      <c r="C25" s="26">
        <v>52.6</v>
      </c>
      <c r="D25" s="26">
        <v>57.1</v>
      </c>
      <c r="E25" s="26">
        <v>49.7</v>
      </c>
      <c r="F25" s="26">
        <v>36.6</v>
      </c>
      <c r="G25" s="26">
        <v>56.3</v>
      </c>
      <c r="H25" s="26">
        <v>38.4</v>
      </c>
      <c r="I25" s="26">
        <v>60.1</v>
      </c>
      <c r="J25" s="26">
        <v>35.9</v>
      </c>
      <c r="K25" s="26">
        <v>53.6</v>
      </c>
      <c r="L25" s="26">
        <v>5.0999999999999996</v>
      </c>
      <c r="M25" s="26">
        <v>39.6</v>
      </c>
      <c r="N25" s="26">
        <v>7.5</v>
      </c>
      <c r="O25" s="26">
        <v>46.4</v>
      </c>
    </row>
    <row r="26" spans="1:16">
      <c r="B26" s="58" t="s">
        <v>56</v>
      </c>
      <c r="C26" s="26">
        <v>0.8</v>
      </c>
      <c r="D26" s="26">
        <v>1.9</v>
      </c>
      <c r="E26" s="26">
        <v>0.6</v>
      </c>
      <c r="F26" s="26">
        <v>0.3</v>
      </c>
      <c r="G26" s="26">
        <v>1.4</v>
      </c>
      <c r="H26" s="26">
        <v>1</v>
      </c>
      <c r="I26" s="26">
        <v>2.4</v>
      </c>
      <c r="J26" s="26">
        <v>0.2</v>
      </c>
      <c r="K26" s="26">
        <v>1.1000000000000001</v>
      </c>
      <c r="L26" s="26">
        <v>0</v>
      </c>
      <c r="M26" s="26">
        <v>2.1</v>
      </c>
      <c r="N26" s="26">
        <v>0.2</v>
      </c>
      <c r="O26" s="26">
        <v>0.2</v>
      </c>
    </row>
    <row r="27" spans="1:16">
      <c r="B27" s="21"/>
    </row>
    <row r="28" spans="1:16" ht="15">
      <c r="B28" s="60" t="s">
        <v>70</v>
      </c>
    </row>
    <row r="29" spans="1:16" ht="25.5">
      <c r="B29" s="21" t="s">
        <v>111</v>
      </c>
      <c r="C29" s="26">
        <v>15</v>
      </c>
      <c r="D29" s="26">
        <v>20.9</v>
      </c>
      <c r="E29" s="26">
        <v>12.2</v>
      </c>
      <c r="F29" s="26">
        <v>7.5</v>
      </c>
      <c r="G29" s="26">
        <v>17.899999999999999</v>
      </c>
      <c r="H29" s="26">
        <v>11.7</v>
      </c>
      <c r="I29" s="26">
        <v>22.8</v>
      </c>
      <c r="J29" s="26">
        <v>6.4</v>
      </c>
      <c r="K29" s="26">
        <v>15</v>
      </c>
      <c r="L29" s="26">
        <v>0</v>
      </c>
      <c r="M29" s="26">
        <v>14.5</v>
      </c>
      <c r="N29" s="26">
        <v>0</v>
      </c>
      <c r="O29" s="26">
        <v>12.9</v>
      </c>
    </row>
    <row r="30" spans="1:16">
      <c r="B30" s="69" t="s">
        <v>78</v>
      </c>
      <c r="C30" s="28">
        <f t="shared" ref="C30:O30" si="3">C29*(C24/C23)</f>
        <v>7.8629032258064511</v>
      </c>
      <c r="D30" s="28">
        <f t="shared" si="3"/>
        <v>8.5500000000000007</v>
      </c>
      <c r="E30" s="28">
        <f t="shared" si="3"/>
        <v>7.4277602523659301</v>
      </c>
      <c r="F30" s="28">
        <f t="shared" si="3"/>
        <v>3.3620689655172415</v>
      </c>
      <c r="G30" s="28">
        <f t="shared" si="3"/>
        <v>10.06875</v>
      </c>
      <c r="H30" s="28">
        <f t="shared" si="3"/>
        <v>3.3809885931558932</v>
      </c>
      <c r="I30" s="28">
        <f t="shared" si="3"/>
        <v>10.195471698113208</v>
      </c>
      <c r="J30" s="28">
        <f t="shared" si="3"/>
        <v>3.3059602649006621</v>
      </c>
      <c r="K30" s="28">
        <f t="shared" si="3"/>
        <v>9.9874371859296485</v>
      </c>
      <c r="L30" s="28">
        <f t="shared" si="3"/>
        <v>0</v>
      </c>
      <c r="M30" s="28">
        <f t="shared" si="3"/>
        <v>3.9585889570552144</v>
      </c>
      <c r="N30" s="28">
        <f t="shared" si="3"/>
        <v>0</v>
      </c>
      <c r="O30" s="28">
        <f t="shared" si="3"/>
        <v>9.6524475524475513</v>
      </c>
      <c r="P30" s="35"/>
    </row>
    <row r="31" spans="1:16">
      <c r="B31" s="21" t="s">
        <v>69</v>
      </c>
      <c r="C31" s="26">
        <v>34.299999999999997</v>
      </c>
      <c r="D31" s="26">
        <v>32.5</v>
      </c>
      <c r="E31" s="26">
        <v>35.5</v>
      </c>
      <c r="F31" s="26">
        <v>21.2</v>
      </c>
      <c r="G31" s="26">
        <v>40.700000000000003</v>
      </c>
      <c r="H31" s="26">
        <v>20.6</v>
      </c>
      <c r="I31" s="26">
        <v>36.1</v>
      </c>
      <c r="J31" s="26">
        <v>21.4</v>
      </c>
      <c r="K31" s="26">
        <v>44.4</v>
      </c>
      <c r="L31" s="26">
        <v>31</v>
      </c>
      <c r="M31" s="26">
        <v>18.399999999999999</v>
      </c>
      <c r="N31" s="26">
        <v>11.9</v>
      </c>
      <c r="O31" s="26">
        <v>40.1</v>
      </c>
    </row>
    <row r="32" spans="1:16" ht="33" customHeight="1">
      <c r="B32" s="57" t="s">
        <v>71</v>
      </c>
    </row>
    <row r="33" spans="1:15" s="37" customFormat="1">
      <c r="A33" s="38"/>
      <c r="B33" s="58" t="s">
        <v>72</v>
      </c>
      <c r="C33" s="39">
        <f>C10+C13+C20+C19</f>
        <v>67.5</v>
      </c>
      <c r="D33" s="39">
        <f t="shared" ref="D33:O33" si="4">D10+D13+D20+D19</f>
        <v>58.6</v>
      </c>
      <c r="E33" s="39">
        <f t="shared" si="4"/>
        <v>72.900000000000006</v>
      </c>
      <c r="F33" s="39">
        <f t="shared" si="4"/>
        <v>61.600000000000009</v>
      </c>
      <c r="G33" s="39">
        <f t="shared" si="4"/>
        <v>66.599999999999994</v>
      </c>
      <c r="H33" s="39">
        <f t="shared" si="4"/>
        <v>54</v>
      </c>
      <c r="I33" s="39">
        <f t="shared" si="4"/>
        <v>60.300000000000004</v>
      </c>
      <c r="J33" s="39">
        <f t="shared" si="4"/>
        <v>65.199999999999989</v>
      </c>
      <c r="K33" s="39">
        <f t="shared" si="4"/>
        <v>72.2</v>
      </c>
      <c r="L33" s="39">
        <f t="shared" si="4"/>
        <v>67.2</v>
      </c>
      <c r="M33" s="39">
        <f t="shared" si="4"/>
        <v>51.699999999999996</v>
      </c>
      <c r="N33" s="39">
        <f t="shared" si="4"/>
        <v>58</v>
      </c>
      <c r="O33" s="39">
        <f t="shared" si="4"/>
        <v>78.8</v>
      </c>
    </row>
    <row r="34" spans="1:15">
      <c r="B34" s="69" t="s">
        <v>73</v>
      </c>
      <c r="C34" s="26">
        <v>26.1</v>
      </c>
      <c r="D34" s="26">
        <v>36</v>
      </c>
      <c r="E34" s="26">
        <v>20</v>
      </c>
      <c r="F34" s="26">
        <v>14.5</v>
      </c>
      <c r="G34" s="26">
        <v>31.3</v>
      </c>
      <c r="H34" s="26">
        <v>27.8</v>
      </c>
      <c r="I34" s="26">
        <v>38.299999999999997</v>
      </c>
      <c r="J34" s="26">
        <v>9.3000000000000007</v>
      </c>
      <c r="K34" s="26">
        <v>26.1</v>
      </c>
      <c r="L34" s="26">
        <v>0.4</v>
      </c>
      <c r="M34" s="26">
        <v>34</v>
      </c>
      <c r="N34" s="26">
        <v>1</v>
      </c>
      <c r="O34" s="26">
        <v>21.1</v>
      </c>
    </row>
    <row r="35" spans="1:15">
      <c r="B35" s="69" t="s">
        <v>75</v>
      </c>
      <c r="C35" s="26">
        <f t="shared" ref="C35:O35" si="5">100-C34-C36-C37-C38</f>
        <v>50.100000000000009</v>
      </c>
      <c r="D35" s="26">
        <f t="shared" si="5"/>
        <v>43.5</v>
      </c>
      <c r="E35" s="26">
        <f t="shared" si="5"/>
        <v>54.20000000000001</v>
      </c>
      <c r="F35" s="26">
        <f t="shared" si="5"/>
        <v>49.7</v>
      </c>
      <c r="G35" s="26">
        <f t="shared" si="5"/>
        <v>50.5</v>
      </c>
      <c r="H35" s="26">
        <f t="shared" si="5"/>
        <v>43.100000000000009</v>
      </c>
      <c r="I35" s="26">
        <f t="shared" si="5"/>
        <v>43.800000000000004</v>
      </c>
      <c r="J35" s="26">
        <f t="shared" si="5"/>
        <v>52.300000000000011</v>
      </c>
      <c r="K35" s="26">
        <f t="shared" si="5"/>
        <v>55.400000000000013</v>
      </c>
      <c r="L35" s="26">
        <f t="shared" si="5"/>
        <v>48.699999999999996</v>
      </c>
      <c r="M35" s="26">
        <f t="shared" si="5"/>
        <v>41.8</v>
      </c>
      <c r="N35" s="26">
        <f t="shared" si="5"/>
        <v>45.499999999999993</v>
      </c>
      <c r="O35" s="26">
        <f t="shared" si="5"/>
        <v>61.70000000000001</v>
      </c>
    </row>
    <row r="36" spans="1:15">
      <c r="B36" s="69" t="s">
        <v>76</v>
      </c>
      <c r="C36" s="26">
        <v>10.7</v>
      </c>
      <c r="D36" s="26">
        <v>6.8</v>
      </c>
      <c r="E36" s="26">
        <v>13.1</v>
      </c>
      <c r="F36" s="26">
        <v>15.1</v>
      </c>
      <c r="G36" s="26">
        <v>8.6999999999999993</v>
      </c>
      <c r="H36" s="26">
        <v>7.8</v>
      </c>
      <c r="I36" s="26">
        <v>6.5</v>
      </c>
      <c r="J36" s="26">
        <v>17.899999999999999</v>
      </c>
      <c r="K36" s="26">
        <v>10.4</v>
      </c>
      <c r="L36" s="26">
        <v>8.1</v>
      </c>
      <c r="M36" s="26">
        <v>7.8</v>
      </c>
      <c r="N36" s="26">
        <v>21.4</v>
      </c>
      <c r="O36" s="26">
        <v>13.1</v>
      </c>
    </row>
    <row r="37" spans="1:15">
      <c r="B37" s="69" t="s">
        <v>77</v>
      </c>
      <c r="C37" s="26">
        <v>0.9</v>
      </c>
      <c r="D37" s="26">
        <v>0.6</v>
      </c>
      <c r="E37" s="26">
        <v>1.1000000000000001</v>
      </c>
      <c r="F37" s="26">
        <v>0.7</v>
      </c>
      <c r="G37" s="26">
        <v>0.9</v>
      </c>
      <c r="H37" s="26">
        <v>1.1000000000000001</v>
      </c>
      <c r="I37" s="26">
        <v>0.4</v>
      </c>
      <c r="J37" s="26">
        <v>0.5</v>
      </c>
      <c r="K37" s="26">
        <v>1.3</v>
      </c>
      <c r="L37" s="26">
        <v>0.4</v>
      </c>
      <c r="M37" s="26">
        <v>1.2</v>
      </c>
      <c r="N37" s="26">
        <v>0.2</v>
      </c>
      <c r="O37" s="26">
        <v>1</v>
      </c>
    </row>
    <row r="38" spans="1:15">
      <c r="B38" s="69" t="s">
        <v>74</v>
      </c>
      <c r="C38" s="26">
        <v>12.2</v>
      </c>
      <c r="D38" s="26">
        <v>13.1</v>
      </c>
      <c r="E38" s="26">
        <v>11.6</v>
      </c>
      <c r="F38" s="26">
        <v>20</v>
      </c>
      <c r="G38" s="26">
        <v>8.6</v>
      </c>
      <c r="H38" s="26">
        <v>20.2</v>
      </c>
      <c r="I38" s="26">
        <v>11</v>
      </c>
      <c r="J38" s="26">
        <v>20</v>
      </c>
      <c r="K38" s="26">
        <v>6.8</v>
      </c>
      <c r="L38" s="26">
        <v>42.4</v>
      </c>
      <c r="M38" s="26">
        <v>15.2</v>
      </c>
      <c r="N38" s="26">
        <v>31.9</v>
      </c>
      <c r="O38" s="26">
        <v>3.1</v>
      </c>
    </row>
    <row r="39" spans="1:15">
      <c r="B39" s="21"/>
    </row>
    <row r="40" spans="1:15" ht="18.75">
      <c r="A40" s="40">
        <v>3</v>
      </c>
      <c r="B40" s="59" t="s">
        <v>79</v>
      </c>
    </row>
    <row r="41" spans="1:15" s="47" customFormat="1" ht="15">
      <c r="A41" s="45"/>
      <c r="B41" s="60" t="s">
        <v>80</v>
      </c>
      <c r="C41" s="46">
        <f>C42+C46+C47+C48+C49</f>
        <v>21.6</v>
      </c>
      <c r="D41" s="46">
        <f t="shared" ref="D41:O41" si="6">D42+D46+D47+D48+D49</f>
        <v>20.900000000000002</v>
      </c>
      <c r="E41" s="46">
        <f t="shared" si="6"/>
        <v>22.4</v>
      </c>
      <c r="F41" s="46">
        <f t="shared" si="6"/>
        <v>7.8000000000000016</v>
      </c>
      <c r="G41" s="46">
        <f t="shared" si="6"/>
        <v>29.800000000000008</v>
      </c>
      <c r="H41" s="46">
        <f t="shared" si="6"/>
        <v>7.3000000000000007</v>
      </c>
      <c r="I41" s="46">
        <f t="shared" si="6"/>
        <v>28.600000000000005</v>
      </c>
      <c r="J41" s="46">
        <f t="shared" si="6"/>
        <v>8.3000000000000007</v>
      </c>
      <c r="K41" s="46">
        <f t="shared" si="6"/>
        <v>30.900000000000006</v>
      </c>
      <c r="L41" s="46">
        <f t="shared" si="6"/>
        <v>2.7</v>
      </c>
      <c r="M41" s="46">
        <f t="shared" si="6"/>
        <v>16.3</v>
      </c>
      <c r="N41" s="46">
        <f t="shared" si="6"/>
        <v>2.2000000000000002</v>
      </c>
      <c r="O41" s="46">
        <f t="shared" si="6"/>
        <v>30.000000000000004</v>
      </c>
    </row>
    <row r="42" spans="1:15" s="43" customFormat="1">
      <c r="A42" s="41"/>
      <c r="B42" s="67" t="s">
        <v>88</v>
      </c>
      <c r="C42" s="41">
        <f>C43+C44+C45</f>
        <v>19.799999999999997</v>
      </c>
      <c r="D42" s="41">
        <f t="shared" ref="D42:O42" si="7">D43+D44+D45</f>
        <v>19</v>
      </c>
      <c r="E42" s="41">
        <f t="shared" si="7"/>
        <v>20.5</v>
      </c>
      <c r="F42" s="41">
        <f t="shared" si="7"/>
        <v>7.0000000000000009</v>
      </c>
      <c r="G42" s="41">
        <f t="shared" si="7"/>
        <v>27.200000000000003</v>
      </c>
      <c r="H42" s="41">
        <f t="shared" si="7"/>
        <v>6.7</v>
      </c>
      <c r="I42" s="41">
        <f t="shared" si="7"/>
        <v>26</v>
      </c>
      <c r="J42" s="41">
        <f t="shared" si="7"/>
        <v>7.4</v>
      </c>
      <c r="K42" s="41">
        <f t="shared" si="7"/>
        <v>28.500000000000004</v>
      </c>
      <c r="L42" s="41">
        <f t="shared" si="7"/>
        <v>2.5</v>
      </c>
      <c r="M42" s="41">
        <f t="shared" si="7"/>
        <v>15</v>
      </c>
      <c r="N42" s="41">
        <f t="shared" si="7"/>
        <v>2</v>
      </c>
      <c r="O42" s="41">
        <f t="shared" si="7"/>
        <v>26.6</v>
      </c>
    </row>
    <row r="43" spans="1:15" s="37" customFormat="1">
      <c r="A43" s="38"/>
      <c r="B43" s="68" t="s">
        <v>81</v>
      </c>
      <c r="C43" s="44">
        <v>10.299999999999999</v>
      </c>
      <c r="D43" s="44">
        <v>7.8</v>
      </c>
      <c r="E43" s="44">
        <v>13</v>
      </c>
      <c r="F43" s="36">
        <v>3.6</v>
      </c>
      <c r="G43" s="36">
        <v>14.2</v>
      </c>
      <c r="H43" s="36">
        <v>2.2000000000000002</v>
      </c>
      <c r="I43" s="36">
        <v>11</v>
      </c>
      <c r="J43" s="36">
        <v>5.0999999999999996</v>
      </c>
      <c r="K43" s="36">
        <v>17.8</v>
      </c>
      <c r="L43" s="36">
        <v>1.2</v>
      </c>
      <c r="M43" s="36">
        <v>11.1</v>
      </c>
      <c r="N43" s="36">
        <v>1.6</v>
      </c>
      <c r="O43" s="36">
        <v>25.8</v>
      </c>
    </row>
    <row r="44" spans="1:15" s="37" customFormat="1">
      <c r="A44" s="38"/>
      <c r="B44" s="68" t="s">
        <v>82</v>
      </c>
      <c r="C44" s="44">
        <v>8.1</v>
      </c>
      <c r="D44" s="44">
        <v>10.199999999999999</v>
      </c>
      <c r="E44" s="44">
        <v>5.6000000000000005</v>
      </c>
      <c r="F44" s="36">
        <v>3.2</v>
      </c>
      <c r="G44" s="36">
        <v>10.9</v>
      </c>
      <c r="H44" s="36">
        <v>4.4000000000000004</v>
      </c>
      <c r="I44" s="36">
        <v>13.5</v>
      </c>
      <c r="J44" s="36">
        <v>1.9</v>
      </c>
      <c r="K44" s="36">
        <v>7.9</v>
      </c>
      <c r="L44" s="36">
        <v>1.3</v>
      </c>
      <c r="M44" s="36">
        <v>3.9</v>
      </c>
      <c r="N44" s="36">
        <v>0.3</v>
      </c>
      <c r="O44" s="36">
        <v>0.5</v>
      </c>
    </row>
    <row r="45" spans="1:15" s="37" customFormat="1">
      <c r="A45" s="38"/>
      <c r="B45" s="68" t="s">
        <v>83</v>
      </c>
      <c r="C45" s="44">
        <v>1.4000000000000001</v>
      </c>
      <c r="D45" s="44">
        <v>1</v>
      </c>
      <c r="E45" s="44">
        <v>1.9</v>
      </c>
      <c r="F45" s="36">
        <v>0.2</v>
      </c>
      <c r="G45" s="36">
        <v>2.1</v>
      </c>
      <c r="H45" s="36">
        <v>0.1</v>
      </c>
      <c r="I45" s="36">
        <v>1.5</v>
      </c>
      <c r="J45" s="36">
        <v>0.4</v>
      </c>
      <c r="K45" s="36">
        <v>2.8</v>
      </c>
      <c r="L45" s="36">
        <v>0</v>
      </c>
      <c r="M45" s="36">
        <v>0</v>
      </c>
      <c r="N45" s="36">
        <v>0.1</v>
      </c>
      <c r="O45" s="36">
        <v>0.3</v>
      </c>
    </row>
    <row r="46" spans="1:15">
      <c r="B46" s="69" t="s">
        <v>84</v>
      </c>
      <c r="C46" s="42">
        <v>1.0999999999999999</v>
      </c>
      <c r="D46" s="42">
        <v>1.3</v>
      </c>
      <c r="E46" s="42">
        <v>0.89999999999999991</v>
      </c>
      <c r="F46" s="26">
        <v>0.4</v>
      </c>
      <c r="G46" s="26">
        <v>1.6</v>
      </c>
      <c r="H46" s="26">
        <v>0.4</v>
      </c>
      <c r="I46" s="26">
        <v>1.8</v>
      </c>
      <c r="J46" s="26">
        <v>0.3</v>
      </c>
      <c r="K46" s="26">
        <v>1.2</v>
      </c>
      <c r="L46" s="26">
        <v>0</v>
      </c>
      <c r="M46" s="26">
        <v>1.1000000000000001</v>
      </c>
      <c r="N46" s="26">
        <v>0.1</v>
      </c>
      <c r="O46" s="26">
        <v>0.6</v>
      </c>
    </row>
    <row r="47" spans="1:15">
      <c r="B47" s="69" t="s">
        <v>85</v>
      </c>
      <c r="C47" s="42">
        <v>0.6</v>
      </c>
      <c r="D47" s="42">
        <v>0.4</v>
      </c>
      <c r="E47" s="42">
        <v>0.89999999999999991</v>
      </c>
      <c r="F47" s="26">
        <v>0.4</v>
      </c>
      <c r="G47" s="26">
        <v>0.8</v>
      </c>
      <c r="H47" s="26">
        <v>0.2</v>
      </c>
      <c r="I47" s="26">
        <v>0.6</v>
      </c>
      <c r="J47" s="26">
        <v>0.6</v>
      </c>
      <c r="K47" s="26">
        <v>1</v>
      </c>
      <c r="L47" s="26">
        <v>0</v>
      </c>
      <c r="M47" s="26">
        <v>0.2</v>
      </c>
      <c r="N47" s="26">
        <v>0.1</v>
      </c>
      <c r="O47" s="26">
        <v>2.8</v>
      </c>
    </row>
    <row r="48" spans="1:15">
      <c r="B48" s="69" t="s">
        <v>86</v>
      </c>
      <c r="C48" s="42">
        <v>0</v>
      </c>
      <c r="D48" s="42">
        <v>0.1</v>
      </c>
      <c r="E48" s="42">
        <v>0</v>
      </c>
      <c r="F48" s="26">
        <v>0</v>
      </c>
      <c r="G48" s="26">
        <v>0.1</v>
      </c>
      <c r="H48" s="26">
        <v>0</v>
      </c>
      <c r="I48" s="26">
        <v>0.1</v>
      </c>
      <c r="J48" s="26">
        <v>0</v>
      </c>
      <c r="K48" s="26">
        <v>0.1</v>
      </c>
      <c r="L48" s="26">
        <v>0</v>
      </c>
      <c r="M48" s="26">
        <v>0</v>
      </c>
      <c r="N48" s="26">
        <v>0</v>
      </c>
      <c r="O48" s="26">
        <v>0</v>
      </c>
    </row>
    <row r="49" spans="1:15">
      <c r="B49" s="69" t="s">
        <v>87</v>
      </c>
      <c r="C49" s="42">
        <v>0.1</v>
      </c>
      <c r="D49" s="42">
        <v>0.1</v>
      </c>
      <c r="E49" s="42">
        <v>0.1</v>
      </c>
      <c r="F49" s="26">
        <v>0</v>
      </c>
      <c r="G49" s="26">
        <v>0.1</v>
      </c>
      <c r="H49" s="26">
        <v>0</v>
      </c>
      <c r="I49" s="26">
        <v>0.1</v>
      </c>
      <c r="J49" s="26">
        <v>0</v>
      </c>
      <c r="K49" s="26">
        <v>0.1</v>
      </c>
      <c r="L49" s="26">
        <v>0.2</v>
      </c>
      <c r="M49" s="26">
        <v>0</v>
      </c>
      <c r="N49" s="26">
        <v>0</v>
      </c>
      <c r="O49" s="26">
        <v>0</v>
      </c>
    </row>
    <row r="50" spans="1:15" s="47" customFormat="1">
      <c r="A50" s="45"/>
      <c r="B50" s="56" t="s">
        <v>89</v>
      </c>
      <c r="C50" s="46">
        <f>100-C41</f>
        <v>78.400000000000006</v>
      </c>
      <c r="D50" s="46">
        <f t="shared" ref="D50:O50" si="8">100-D41</f>
        <v>79.099999999999994</v>
      </c>
      <c r="E50" s="46">
        <f t="shared" si="8"/>
        <v>77.599999999999994</v>
      </c>
      <c r="F50" s="46">
        <f t="shared" si="8"/>
        <v>92.2</v>
      </c>
      <c r="G50" s="46">
        <f t="shared" si="8"/>
        <v>70.199999999999989</v>
      </c>
      <c r="H50" s="46">
        <f t="shared" si="8"/>
        <v>92.7</v>
      </c>
      <c r="I50" s="46">
        <f t="shared" si="8"/>
        <v>71.399999999999991</v>
      </c>
      <c r="J50" s="46">
        <f t="shared" si="8"/>
        <v>91.7</v>
      </c>
      <c r="K50" s="46">
        <f t="shared" si="8"/>
        <v>69.099999999999994</v>
      </c>
      <c r="L50" s="46">
        <f t="shared" si="8"/>
        <v>97.3</v>
      </c>
      <c r="M50" s="46">
        <f t="shared" si="8"/>
        <v>83.7</v>
      </c>
      <c r="N50" s="46">
        <f t="shared" si="8"/>
        <v>97.8</v>
      </c>
      <c r="O50" s="46">
        <f t="shared" si="8"/>
        <v>70</v>
      </c>
    </row>
    <row r="51" spans="1:15">
      <c r="B51" s="21"/>
    </row>
    <row r="52" spans="1:15">
      <c r="B52" s="56" t="s">
        <v>90</v>
      </c>
    </row>
    <row r="53" spans="1:15">
      <c r="B53" s="61" t="s">
        <v>93</v>
      </c>
      <c r="C53" s="26">
        <v>22.5</v>
      </c>
      <c r="D53" s="26">
        <v>21</v>
      </c>
      <c r="E53" s="26">
        <v>24</v>
      </c>
      <c r="F53" s="26">
        <v>8</v>
      </c>
      <c r="G53" s="26">
        <v>32.400000000000006</v>
      </c>
      <c r="H53" s="26">
        <v>8.2999999999999972</v>
      </c>
      <c r="I53" s="26">
        <v>29.799999999999997</v>
      </c>
      <c r="J53" s="26">
        <v>7.5999999999999943</v>
      </c>
      <c r="K53" s="26">
        <v>34.900000000000006</v>
      </c>
      <c r="L53" s="26" t="s">
        <v>66</v>
      </c>
      <c r="M53" s="26" t="s">
        <v>66</v>
      </c>
      <c r="N53" s="26" t="s">
        <v>66</v>
      </c>
      <c r="O53" s="26" t="s">
        <v>66</v>
      </c>
    </row>
    <row r="54" spans="1:15">
      <c r="B54" s="61" t="s">
        <v>91</v>
      </c>
      <c r="C54" s="26">
        <v>15.299999999999997</v>
      </c>
      <c r="D54" s="26">
        <v>15</v>
      </c>
      <c r="E54" s="26">
        <v>15.5</v>
      </c>
      <c r="F54" s="26">
        <v>5.2999999999999972</v>
      </c>
      <c r="G54" s="26">
        <v>22.599999999999994</v>
      </c>
      <c r="H54" s="26">
        <v>5.5999999999999943</v>
      </c>
      <c r="I54" s="26">
        <v>22.099999999999994</v>
      </c>
      <c r="J54" s="26">
        <v>5.0999999999999943</v>
      </c>
      <c r="K54" s="26">
        <v>23.099999999999994</v>
      </c>
      <c r="L54" s="26">
        <v>0</v>
      </c>
      <c r="M54" s="26">
        <v>1.0999999999999943</v>
      </c>
      <c r="N54" s="26">
        <v>0.90000000000000568</v>
      </c>
      <c r="O54" s="26">
        <v>0.5</v>
      </c>
    </row>
    <row r="55" spans="1:15">
      <c r="B55" s="61" t="s">
        <v>92</v>
      </c>
      <c r="C55" s="26">
        <v>24.599999999999994</v>
      </c>
      <c r="D55" s="26">
        <v>23.5</v>
      </c>
      <c r="E55" s="26">
        <v>25.799999999999997</v>
      </c>
      <c r="F55" s="26">
        <v>9.0999999999999943</v>
      </c>
      <c r="G55" s="26">
        <v>32.599999999999994</v>
      </c>
      <c r="H55" s="26">
        <v>8.0999999999999943</v>
      </c>
      <c r="I55" s="26">
        <v>31.099999999999994</v>
      </c>
      <c r="J55" s="26">
        <v>10.299999999999997</v>
      </c>
      <c r="K55" s="26">
        <v>34.5</v>
      </c>
      <c r="L55" s="26">
        <v>3</v>
      </c>
      <c r="M55" s="26">
        <v>17</v>
      </c>
      <c r="N55" s="26">
        <v>2.5</v>
      </c>
      <c r="O55" s="26">
        <v>30.900000000000006</v>
      </c>
    </row>
    <row r="56" spans="1:15">
      <c r="B56" s="61" t="s">
        <v>94</v>
      </c>
      <c r="C56" s="26">
        <v>23.099999999999994</v>
      </c>
      <c r="D56" s="26">
        <v>19.900000000000006</v>
      </c>
      <c r="E56" s="26">
        <v>27.099999999999994</v>
      </c>
      <c r="F56" s="26">
        <v>5</v>
      </c>
      <c r="G56" s="26">
        <v>32.200000000000003</v>
      </c>
      <c r="H56" s="26">
        <v>4</v>
      </c>
      <c r="I56" s="26">
        <v>27</v>
      </c>
      <c r="J56" s="26">
        <v>6.0999999999999943</v>
      </c>
      <c r="K56" s="26">
        <v>39.5</v>
      </c>
      <c r="L56" s="26">
        <v>2.7000000000000028</v>
      </c>
      <c r="M56" s="26">
        <v>17.299999999999997</v>
      </c>
      <c r="N56" s="26">
        <v>2.7999999999999972</v>
      </c>
      <c r="O56" s="26">
        <v>30.700000000000003</v>
      </c>
    </row>
    <row r="57" spans="1:15">
      <c r="B57" s="61" t="s">
        <v>95</v>
      </c>
      <c r="C57" s="26">
        <v>3</v>
      </c>
      <c r="D57" s="26">
        <v>3</v>
      </c>
      <c r="E57" s="26">
        <v>3.0999999999999943</v>
      </c>
      <c r="F57" s="26">
        <v>0.40000000000000568</v>
      </c>
      <c r="G57" s="26">
        <v>5.9000000000000057</v>
      </c>
      <c r="H57" s="26">
        <v>0.29999999999999716</v>
      </c>
      <c r="I57" s="26">
        <v>5.7000000000000028</v>
      </c>
      <c r="J57" s="26">
        <v>0.5</v>
      </c>
      <c r="K57" s="26">
        <v>6.0999999999999943</v>
      </c>
      <c r="L57" s="26">
        <v>0</v>
      </c>
      <c r="M57" s="26">
        <v>1.0999999999999943</v>
      </c>
      <c r="N57" s="26">
        <v>0.29999999999999716</v>
      </c>
      <c r="O57" s="26">
        <v>6</v>
      </c>
    </row>
    <row r="58" spans="1:15">
      <c r="B58" s="61" t="s">
        <v>97</v>
      </c>
      <c r="C58" s="26">
        <v>8.4000000000000057</v>
      </c>
      <c r="D58" s="26">
        <v>8</v>
      </c>
      <c r="E58" s="26">
        <v>8.7999999999999972</v>
      </c>
      <c r="F58" s="26">
        <v>2.5999999999999943</v>
      </c>
      <c r="G58" s="26">
        <v>13</v>
      </c>
      <c r="H58" s="26">
        <v>2.4000000000000057</v>
      </c>
      <c r="I58" s="26">
        <v>12.400000000000006</v>
      </c>
      <c r="J58" s="26">
        <v>2.9000000000000057</v>
      </c>
      <c r="K58" s="26">
        <v>13.700000000000003</v>
      </c>
      <c r="L58" s="26">
        <v>0.59999999999999432</v>
      </c>
      <c r="M58" s="26">
        <v>5.4000000000000057</v>
      </c>
      <c r="N58" s="26">
        <v>0.90000000000000568</v>
      </c>
      <c r="O58" s="26">
        <v>17.200000000000003</v>
      </c>
    </row>
    <row r="59" spans="1:15">
      <c r="B59" s="61" t="s">
        <v>96</v>
      </c>
      <c r="C59" s="26">
        <v>31.799999999999997</v>
      </c>
      <c r="D59" s="26">
        <v>31</v>
      </c>
      <c r="E59" s="26">
        <v>32.700000000000003</v>
      </c>
      <c r="F59" s="26">
        <v>13.400000000000006</v>
      </c>
      <c r="G59" s="26">
        <v>40</v>
      </c>
      <c r="H59" s="26">
        <v>12.700000000000003</v>
      </c>
      <c r="I59" s="26">
        <v>38.9</v>
      </c>
      <c r="J59" s="26">
        <v>14.200000000000003</v>
      </c>
      <c r="K59" s="26">
        <v>41.3</v>
      </c>
      <c r="L59" s="26">
        <v>4.9000000000000057</v>
      </c>
      <c r="M59" s="26">
        <v>1.2000000000000028</v>
      </c>
      <c r="N59" s="26">
        <v>4.2999999999999972</v>
      </c>
      <c r="O59" s="26">
        <v>34.200000000000003</v>
      </c>
    </row>
    <row r="60" spans="1:15" ht="7.5" customHeight="1">
      <c r="B60" s="21"/>
    </row>
    <row r="61" spans="1:15" s="30" customFormat="1">
      <c r="A61" s="31"/>
      <c r="B61" s="62" t="s">
        <v>107</v>
      </c>
      <c r="C61" s="29">
        <v>14</v>
      </c>
      <c r="D61" s="29">
        <v>14.299999999999997</v>
      </c>
      <c r="E61" s="29">
        <v>13.099999999999994</v>
      </c>
      <c r="F61" s="29">
        <v>4.5999999999999943</v>
      </c>
      <c r="G61" s="29">
        <v>19.400000000000006</v>
      </c>
      <c r="H61" s="29">
        <v>4.9000000000000057</v>
      </c>
      <c r="I61" s="29">
        <v>20.599999999999994</v>
      </c>
      <c r="J61" s="29">
        <v>3.5</v>
      </c>
      <c r="K61" s="29">
        <v>16.900000000000006</v>
      </c>
      <c r="L61" s="29" t="s">
        <v>66</v>
      </c>
      <c r="M61" s="29" t="s">
        <v>66</v>
      </c>
      <c r="N61" s="29" t="s">
        <v>66</v>
      </c>
      <c r="O61" s="29" t="s">
        <v>66</v>
      </c>
    </row>
    <row r="62" spans="1:15" s="30" customFormat="1">
      <c r="A62" s="31"/>
      <c r="B62" s="62" t="s">
        <v>98</v>
      </c>
      <c r="C62" s="29">
        <v>32.599999999999994</v>
      </c>
      <c r="D62" s="29">
        <v>35.099999999999994</v>
      </c>
      <c r="E62" s="29">
        <v>30.799999999999997</v>
      </c>
      <c r="F62" s="29">
        <v>13.099999999999994</v>
      </c>
      <c r="G62" s="29">
        <v>42.1</v>
      </c>
      <c r="H62" s="29">
        <v>14.900000000000006</v>
      </c>
      <c r="I62" s="29">
        <v>41.6</v>
      </c>
      <c r="J62" s="29">
        <v>12.200000000000003</v>
      </c>
      <c r="K62" s="29">
        <v>42.6</v>
      </c>
      <c r="L62" s="29">
        <v>3</v>
      </c>
      <c r="M62" s="29">
        <v>17</v>
      </c>
      <c r="N62" s="29">
        <v>2.5</v>
      </c>
      <c r="O62" s="29">
        <v>30.900000000000006</v>
      </c>
    </row>
    <row r="63" spans="1:15" s="30" customFormat="1">
      <c r="A63" s="31"/>
      <c r="B63" s="62" t="s">
        <v>99</v>
      </c>
      <c r="C63" s="29">
        <v>52.7</v>
      </c>
      <c r="D63" s="29">
        <v>66.900000000000006</v>
      </c>
      <c r="E63" s="29">
        <v>45.7</v>
      </c>
      <c r="F63" s="29">
        <v>25.700000000000003</v>
      </c>
      <c r="G63" s="29">
        <v>63.1</v>
      </c>
      <c r="H63" s="29">
        <v>39.5</v>
      </c>
      <c r="I63" s="29">
        <v>72.7</v>
      </c>
      <c r="J63" s="29">
        <v>2</v>
      </c>
      <c r="K63" s="29">
        <v>57.2</v>
      </c>
      <c r="L63" s="29">
        <v>5</v>
      </c>
      <c r="M63" s="29">
        <v>47.9</v>
      </c>
      <c r="N63" s="29">
        <v>4.4000000000000057</v>
      </c>
      <c r="O63" s="29">
        <v>40.200000000000003</v>
      </c>
    </row>
    <row r="64" spans="1:15">
      <c r="B64" s="63" t="s">
        <v>100</v>
      </c>
      <c r="C64" s="26">
        <v>71.5</v>
      </c>
      <c r="D64" s="26">
        <v>76.599999999999994</v>
      </c>
      <c r="E64" s="26">
        <v>68.2</v>
      </c>
      <c r="F64" s="26">
        <v>51.6</v>
      </c>
      <c r="G64" s="26">
        <v>76.099999999999994</v>
      </c>
      <c r="H64" s="26">
        <v>55.8</v>
      </c>
      <c r="I64" s="26">
        <v>79.900000000000006</v>
      </c>
      <c r="J64" s="26">
        <v>49.9</v>
      </c>
      <c r="K64" s="26">
        <v>73.3</v>
      </c>
      <c r="L64" s="26">
        <v>32.299999999999997</v>
      </c>
      <c r="M64" s="26">
        <v>56.6</v>
      </c>
      <c r="N64" s="26">
        <v>18</v>
      </c>
      <c r="O64" s="26">
        <v>61.8</v>
      </c>
    </row>
    <row r="65" spans="1:15">
      <c r="B65" s="63" t="s">
        <v>101</v>
      </c>
      <c r="C65" s="26">
        <v>7.7000000000000028</v>
      </c>
      <c r="D65" s="26">
        <v>14.900000000000006</v>
      </c>
      <c r="E65" s="26">
        <v>6.0999999999999943</v>
      </c>
      <c r="F65" s="26">
        <v>2.2000000000000028</v>
      </c>
      <c r="G65" s="26">
        <v>13.099999999999994</v>
      </c>
      <c r="H65" s="26">
        <v>5</v>
      </c>
      <c r="I65" s="26">
        <v>20.299999999999997</v>
      </c>
      <c r="J65" s="26">
        <v>1.7999999999999972</v>
      </c>
      <c r="K65" s="26">
        <v>11</v>
      </c>
      <c r="L65" s="26">
        <v>1.2999999999999972</v>
      </c>
      <c r="M65" s="26">
        <v>9.4000000000000057</v>
      </c>
      <c r="N65" s="26">
        <v>0.40000000000000568</v>
      </c>
      <c r="O65" s="26">
        <v>4.7000000000000028</v>
      </c>
    </row>
    <row r="66" spans="1:15" s="30" customFormat="1">
      <c r="A66" s="31"/>
      <c r="B66" s="62" t="s">
        <v>102</v>
      </c>
      <c r="C66" s="29">
        <v>7.7999999999999972</v>
      </c>
      <c r="D66" s="29">
        <v>7.2999999999999972</v>
      </c>
      <c r="E66" s="29">
        <v>12.900000000000006</v>
      </c>
      <c r="F66" s="29">
        <v>3.9000000000000057</v>
      </c>
      <c r="G66" s="29">
        <v>9.7000000000000028</v>
      </c>
      <c r="H66" s="29">
        <v>3.2999999999999972</v>
      </c>
      <c r="I66" s="29">
        <v>9.2999999999999972</v>
      </c>
      <c r="J66" s="29">
        <v>10.400000000000006</v>
      </c>
      <c r="K66" s="29">
        <v>14.099999999999994</v>
      </c>
      <c r="L66" s="29" t="s">
        <v>66</v>
      </c>
      <c r="M66" s="29">
        <v>3.2999999999999972</v>
      </c>
      <c r="N66" s="29" t="s">
        <v>66</v>
      </c>
      <c r="O66" s="29">
        <v>10.400000000000006</v>
      </c>
    </row>
    <row r="67" spans="1:15" s="30" customFormat="1">
      <c r="A67" s="31"/>
      <c r="B67" s="62" t="s">
        <v>103</v>
      </c>
      <c r="C67" s="29">
        <v>6.5999999999999943</v>
      </c>
      <c r="D67" s="29">
        <v>32</v>
      </c>
      <c r="E67" s="29">
        <v>24.5</v>
      </c>
      <c r="F67" s="29">
        <v>4.4000000000000057</v>
      </c>
      <c r="G67" s="29">
        <v>34.599999999999994</v>
      </c>
      <c r="H67" s="29">
        <v>1</v>
      </c>
      <c r="I67" s="29">
        <v>37.9</v>
      </c>
      <c r="J67" s="29">
        <v>5.0999999999999943</v>
      </c>
      <c r="K67" s="29">
        <v>33</v>
      </c>
      <c r="L67" s="29">
        <v>0</v>
      </c>
      <c r="M67" s="29">
        <v>2</v>
      </c>
      <c r="N67" s="29">
        <v>3.2999999999999972</v>
      </c>
      <c r="O67" s="29">
        <v>10.099999999999994</v>
      </c>
    </row>
    <row r="68" spans="1:15" s="30" customFormat="1">
      <c r="A68" s="31"/>
      <c r="B68" s="64" t="s">
        <v>104</v>
      </c>
      <c r="C68" s="29">
        <v>10.799999999999997</v>
      </c>
      <c r="D68" s="29">
        <v>14.700000000000003</v>
      </c>
      <c r="E68" s="29">
        <v>6.5</v>
      </c>
      <c r="F68" s="29">
        <v>3.5999999999999943</v>
      </c>
      <c r="G68" s="29">
        <v>15.099999999999994</v>
      </c>
      <c r="H68" s="29">
        <v>6.2999999999999972</v>
      </c>
      <c r="I68" s="29">
        <v>18</v>
      </c>
      <c r="J68" s="29">
        <v>1.7999999999999972</v>
      </c>
      <c r="K68" s="29">
        <v>10.599999999999994</v>
      </c>
      <c r="L68" s="29">
        <v>1</v>
      </c>
      <c r="M68" s="29">
        <v>6.7999999999999972</v>
      </c>
      <c r="N68" s="29">
        <v>1.5999999999999943</v>
      </c>
      <c r="O68" s="29">
        <v>2.9000000000000057</v>
      </c>
    </row>
    <row r="69" spans="1:15">
      <c r="B69" s="58" t="s">
        <v>62</v>
      </c>
      <c r="C69" s="26">
        <v>18</v>
      </c>
      <c r="D69" s="26">
        <v>21.400000000000006</v>
      </c>
      <c r="E69" s="26">
        <v>10.799999999999997</v>
      </c>
      <c r="F69" s="26">
        <v>6.2999999999999972</v>
      </c>
      <c r="G69" s="26">
        <v>20.200000000000003</v>
      </c>
      <c r="H69" s="26">
        <v>7.2999999999999972</v>
      </c>
      <c r="I69" s="26">
        <v>24.5</v>
      </c>
      <c r="J69" s="26">
        <v>3.5</v>
      </c>
      <c r="K69" s="26">
        <v>11.900000000000006</v>
      </c>
      <c r="L69" s="26">
        <v>0</v>
      </c>
      <c r="M69" s="26">
        <v>7.5</v>
      </c>
      <c r="N69" s="26">
        <v>0</v>
      </c>
      <c r="O69" s="26">
        <v>4.0999999999999943</v>
      </c>
    </row>
    <row r="70" spans="1:15">
      <c r="B70" s="58" t="s">
        <v>63</v>
      </c>
      <c r="C70" s="26">
        <v>9.9000000000000057</v>
      </c>
      <c r="D70" s="26">
        <v>13.599999999999994</v>
      </c>
      <c r="E70" s="26">
        <v>6.0999999999999943</v>
      </c>
      <c r="F70" s="26">
        <v>3.5</v>
      </c>
      <c r="G70" s="26">
        <v>14.200000000000003</v>
      </c>
      <c r="H70" s="26">
        <v>6.2000000000000028</v>
      </c>
      <c r="I70" s="26">
        <v>16.700000000000003</v>
      </c>
      <c r="J70" s="26">
        <v>1.7999999999999972</v>
      </c>
      <c r="K70" s="26">
        <v>10.5</v>
      </c>
      <c r="L70" s="26">
        <v>1</v>
      </c>
      <c r="M70" s="26">
        <v>6.7999999999999972</v>
      </c>
      <c r="N70" s="26">
        <v>1.5999999999999943</v>
      </c>
      <c r="O70" s="26">
        <v>2.7999999999999972</v>
      </c>
    </row>
    <row r="71" spans="1:15" s="30" customFormat="1">
      <c r="A71" s="31"/>
      <c r="B71" s="62" t="s">
        <v>105</v>
      </c>
      <c r="C71" s="29">
        <v>3.9000000000000057</v>
      </c>
      <c r="D71" s="29">
        <v>6.2999999999999972</v>
      </c>
      <c r="E71" s="29">
        <v>2.2999999999999972</v>
      </c>
      <c r="F71" s="29">
        <v>0.70000000000000284</v>
      </c>
      <c r="G71" s="29">
        <v>7.2999999999999972</v>
      </c>
      <c r="H71" s="29">
        <v>1.7999999999999972</v>
      </c>
      <c r="I71" s="29">
        <v>8.5999999999999943</v>
      </c>
      <c r="J71" s="29">
        <v>0.29999999999999716</v>
      </c>
      <c r="K71" s="29">
        <v>5.5999999999999943</v>
      </c>
      <c r="L71" s="29">
        <v>2.7000000000000028</v>
      </c>
      <c r="M71" s="29">
        <v>1.2000000000000028</v>
      </c>
      <c r="N71" s="29">
        <v>0.20000000000000284</v>
      </c>
      <c r="O71" s="29">
        <v>2.7000000000000028</v>
      </c>
    </row>
    <row r="72" spans="1:15" s="30" customFormat="1">
      <c r="A72" s="31"/>
      <c r="B72" s="62" t="s">
        <v>106</v>
      </c>
      <c r="C72" s="29">
        <v>3.4000000000000057</v>
      </c>
      <c r="D72" s="29">
        <v>0</v>
      </c>
      <c r="E72" s="29">
        <v>3.7999999999999972</v>
      </c>
      <c r="F72" s="29">
        <v>1.9000000000000057</v>
      </c>
      <c r="G72" s="29">
        <v>4</v>
      </c>
      <c r="H72" s="29">
        <v>0</v>
      </c>
      <c r="I72" s="29">
        <v>0</v>
      </c>
      <c r="J72" s="29">
        <v>2</v>
      </c>
      <c r="K72" s="29">
        <v>4.5999999999999943</v>
      </c>
      <c r="L72" s="29" t="s">
        <v>66</v>
      </c>
      <c r="M72" s="29">
        <v>0</v>
      </c>
      <c r="N72" s="29">
        <v>0</v>
      </c>
      <c r="O72" s="29">
        <v>4.5999999999999943</v>
      </c>
    </row>
    <row r="73" spans="1:15">
      <c r="B73" s="62"/>
    </row>
    <row r="74" spans="1:15" ht="30">
      <c r="B74" s="60" t="s">
        <v>114</v>
      </c>
      <c r="C74" s="26">
        <v>32</v>
      </c>
      <c r="D74" s="26">
        <v>34.6</v>
      </c>
      <c r="E74" s="26">
        <v>30.7</v>
      </c>
      <c r="F74" s="26">
        <v>16.100000000000001</v>
      </c>
      <c r="G74" s="26">
        <v>37.9</v>
      </c>
      <c r="H74" s="26">
        <v>14.1</v>
      </c>
      <c r="I74" s="26">
        <v>39.9</v>
      </c>
      <c r="J74" s="26">
        <v>12.4</v>
      </c>
      <c r="K74" s="26">
        <v>42.2</v>
      </c>
      <c r="L74" s="26">
        <v>1.7999999999999998</v>
      </c>
      <c r="M74" s="26">
        <v>16.2</v>
      </c>
      <c r="N74" s="26">
        <v>2.2999999999999998</v>
      </c>
      <c r="O74" s="26">
        <v>31.700000000000003</v>
      </c>
    </row>
    <row r="75" spans="1:15">
      <c r="B75" s="67" t="s">
        <v>116</v>
      </c>
      <c r="C75" s="26">
        <v>28.7</v>
      </c>
      <c r="D75" s="26">
        <v>28.8</v>
      </c>
      <c r="E75" s="26">
        <v>29.3</v>
      </c>
      <c r="F75" s="26">
        <v>11.8</v>
      </c>
      <c r="G75" s="26">
        <v>36.799999999999997</v>
      </c>
      <c r="H75" s="26">
        <v>11.6</v>
      </c>
      <c r="I75" s="26">
        <v>33</v>
      </c>
      <c r="J75" s="26">
        <v>12</v>
      </c>
      <c r="K75" s="26">
        <v>40.200000000000003</v>
      </c>
      <c r="L75" s="26">
        <v>1.2</v>
      </c>
      <c r="M75" s="26">
        <v>13.4</v>
      </c>
      <c r="N75" s="26">
        <v>2</v>
      </c>
      <c r="O75" s="26">
        <v>31.1</v>
      </c>
    </row>
    <row r="76" spans="1:15">
      <c r="B76" s="67" t="s">
        <v>115</v>
      </c>
      <c r="C76" s="26">
        <v>3.3</v>
      </c>
      <c r="D76" s="26">
        <v>5.8</v>
      </c>
      <c r="E76" s="26">
        <v>1.4</v>
      </c>
      <c r="F76" s="26">
        <v>4.3</v>
      </c>
      <c r="G76" s="26">
        <v>1.1000000000000001</v>
      </c>
      <c r="H76" s="26">
        <v>2.5</v>
      </c>
      <c r="I76" s="26">
        <v>6.9</v>
      </c>
      <c r="J76" s="26">
        <v>0.4</v>
      </c>
      <c r="K76" s="26">
        <v>2</v>
      </c>
      <c r="L76" s="26">
        <v>0.6</v>
      </c>
      <c r="M76" s="26">
        <v>2.8</v>
      </c>
      <c r="N76" s="26">
        <v>0.3</v>
      </c>
      <c r="O76" s="26">
        <v>0.6</v>
      </c>
    </row>
    <row r="77" spans="1:15" ht="18.75" customHeight="1">
      <c r="B77" s="62" t="s">
        <v>99</v>
      </c>
      <c r="C77" s="26">
        <v>53.4</v>
      </c>
      <c r="D77" s="26">
        <v>67.5</v>
      </c>
      <c r="E77" s="26">
        <v>46.5</v>
      </c>
      <c r="F77" s="26">
        <v>26.599999999999994</v>
      </c>
      <c r="G77" s="26">
        <v>63.7</v>
      </c>
      <c r="H77" s="26">
        <v>40.6</v>
      </c>
      <c r="I77" s="26">
        <v>73.2</v>
      </c>
      <c r="J77" s="26">
        <v>23</v>
      </c>
      <c r="K77" s="26">
        <v>58</v>
      </c>
      <c r="L77" s="26">
        <v>3</v>
      </c>
      <c r="M77" s="26">
        <v>49.7</v>
      </c>
      <c r="N77" s="26">
        <v>4.7999999999999972</v>
      </c>
      <c r="O77" s="26">
        <v>41.6</v>
      </c>
    </row>
    <row r="78" spans="1:15">
      <c r="B78" s="63" t="s">
        <v>100</v>
      </c>
      <c r="C78" s="26">
        <v>72.599999999999994</v>
      </c>
      <c r="D78" s="26">
        <v>77.599999999999994</v>
      </c>
      <c r="E78" s="26">
        <v>69.400000000000006</v>
      </c>
      <c r="F78" s="26">
        <v>53.5</v>
      </c>
      <c r="G78" s="26">
        <v>77</v>
      </c>
      <c r="H78" s="26">
        <v>57.8</v>
      </c>
      <c r="I78" s="26">
        <v>80.8</v>
      </c>
      <c r="J78" s="26">
        <v>51.7</v>
      </c>
      <c r="K78" s="26">
        <v>74.3</v>
      </c>
      <c r="L78" s="26">
        <v>21.900000000000006</v>
      </c>
      <c r="M78" s="26">
        <v>59.1</v>
      </c>
      <c r="N78" s="26">
        <v>18.099999999999994</v>
      </c>
      <c r="O78" s="26">
        <v>64.2</v>
      </c>
    </row>
    <row r="79" spans="1:15">
      <c r="B79" s="63" t="s">
        <v>101</v>
      </c>
      <c r="C79" s="26">
        <v>7.5</v>
      </c>
      <c r="D79" s="26">
        <v>13.299999999999997</v>
      </c>
      <c r="E79" s="26">
        <v>6.2999999999999972</v>
      </c>
      <c r="F79" s="26">
        <v>2.2999999999999972</v>
      </c>
      <c r="G79" s="26">
        <v>12.599999999999994</v>
      </c>
      <c r="H79" s="26">
        <v>4.0999999999999943</v>
      </c>
      <c r="I79" s="26">
        <v>18.400000000000006</v>
      </c>
      <c r="J79" s="26">
        <v>2.0999999999999943</v>
      </c>
      <c r="K79" s="26">
        <v>10.900000000000006</v>
      </c>
      <c r="L79" s="26">
        <v>0.29999999999999716</v>
      </c>
      <c r="M79" s="26">
        <v>8.5</v>
      </c>
      <c r="N79" s="26">
        <v>1</v>
      </c>
      <c r="O79" s="26">
        <v>4.2999999999999972</v>
      </c>
    </row>
    <row r="80" spans="1:15">
      <c r="B80" s="62" t="s">
        <v>102</v>
      </c>
      <c r="C80" s="26">
        <v>6.5999999999999943</v>
      </c>
      <c r="D80" s="26">
        <v>6</v>
      </c>
      <c r="E80" s="26">
        <v>12.599999999999994</v>
      </c>
      <c r="F80" s="26">
        <v>2.4000000000000057</v>
      </c>
      <c r="G80" s="26">
        <v>8.7999999999999972</v>
      </c>
      <c r="H80" s="26">
        <v>1.7000000000000028</v>
      </c>
      <c r="I80" s="26">
        <v>8.2999999999999972</v>
      </c>
      <c r="J80" s="26">
        <v>10.400000000000006</v>
      </c>
      <c r="K80" s="26">
        <v>13.700000000000003</v>
      </c>
      <c r="L80" s="26">
        <v>8.2999999999999972</v>
      </c>
      <c r="M80" s="26">
        <v>1.7000000000000028</v>
      </c>
      <c r="N80" s="26">
        <v>13.700000000000003</v>
      </c>
      <c r="O80" s="26">
        <v>10.400000000000006</v>
      </c>
    </row>
    <row r="81" spans="1:15">
      <c r="B81" s="62" t="s">
        <v>103</v>
      </c>
      <c r="C81" s="26">
        <v>3.5999999999999943</v>
      </c>
      <c r="D81" s="26">
        <v>28.5</v>
      </c>
      <c r="E81" s="26">
        <v>21.799999999999997</v>
      </c>
      <c r="F81" s="26">
        <v>2</v>
      </c>
      <c r="G81" s="26">
        <v>31.400000000000006</v>
      </c>
      <c r="H81" s="26">
        <v>2.4000000000000057</v>
      </c>
      <c r="I81" s="26">
        <v>33.5</v>
      </c>
      <c r="J81" s="26">
        <v>1.9000000000000057</v>
      </c>
      <c r="K81" s="26">
        <v>30.5</v>
      </c>
      <c r="L81" s="26">
        <v>2.9000000000000057</v>
      </c>
      <c r="M81" s="26">
        <v>2</v>
      </c>
      <c r="N81" s="26">
        <v>0.70000000000000284</v>
      </c>
      <c r="O81" s="26">
        <v>5.2999999999999972</v>
      </c>
    </row>
    <row r="82" spans="1:15">
      <c r="B82" s="64" t="s">
        <v>104</v>
      </c>
      <c r="C82" s="26">
        <v>8</v>
      </c>
      <c r="D82" s="26">
        <v>10.900000000000006</v>
      </c>
      <c r="E82" s="26">
        <v>4.7999999999999972</v>
      </c>
      <c r="F82" s="26">
        <v>2.5999999999999943</v>
      </c>
      <c r="G82" s="26">
        <v>11.200000000000003</v>
      </c>
      <c r="H82" s="26">
        <v>4.2999999999999972</v>
      </c>
      <c r="I82" s="26">
        <v>13.400000000000006</v>
      </c>
      <c r="J82" s="26">
        <v>1.4000000000000057</v>
      </c>
      <c r="K82" s="26">
        <v>7.9000000000000057</v>
      </c>
      <c r="L82" s="26">
        <v>7</v>
      </c>
      <c r="M82" s="26">
        <v>4.5999999999999943</v>
      </c>
      <c r="N82" s="26">
        <v>1.5</v>
      </c>
      <c r="O82" s="26">
        <v>3.2000000000000028</v>
      </c>
    </row>
    <row r="83" spans="1:15">
      <c r="B83" s="58" t="s">
        <v>62</v>
      </c>
      <c r="C83" s="26">
        <v>15.5</v>
      </c>
      <c r="D83" s="26">
        <v>17.700000000000003</v>
      </c>
      <c r="E83" s="26">
        <v>11</v>
      </c>
      <c r="F83" s="26">
        <v>5.2000000000000028</v>
      </c>
      <c r="G83" s="26">
        <v>17.5</v>
      </c>
      <c r="H83" s="26">
        <v>5.7999999999999972</v>
      </c>
      <c r="I83" s="26">
        <v>20.299999999999997</v>
      </c>
      <c r="J83" s="26">
        <v>3.5</v>
      </c>
      <c r="K83" s="26">
        <v>12.099999999999994</v>
      </c>
      <c r="L83" s="26">
        <v>0</v>
      </c>
      <c r="M83" s="26">
        <v>5.9000000000000057</v>
      </c>
      <c r="N83" s="26">
        <v>0</v>
      </c>
      <c r="O83" s="26">
        <v>4.0999999999999943</v>
      </c>
    </row>
    <row r="84" spans="1:15">
      <c r="B84" s="58" t="s">
        <v>63</v>
      </c>
      <c r="C84" s="26">
        <v>7.0999999999999943</v>
      </c>
      <c r="D84" s="26">
        <v>9.7000000000000028</v>
      </c>
      <c r="E84" s="26">
        <v>4.2999999999999972</v>
      </c>
      <c r="F84" s="26">
        <v>2.4000000000000057</v>
      </c>
      <c r="G84" s="26">
        <v>10.200000000000003</v>
      </c>
      <c r="H84" s="26">
        <v>4.0999999999999943</v>
      </c>
      <c r="I84" s="26">
        <v>12.099999999999994</v>
      </c>
      <c r="J84" s="26">
        <v>1.4000000000000057</v>
      </c>
      <c r="K84" s="26">
        <v>7.2999999999999972</v>
      </c>
      <c r="L84" s="26">
        <v>1.2000000000000028</v>
      </c>
      <c r="M84" s="26">
        <v>4.5</v>
      </c>
      <c r="N84" s="26">
        <v>1</v>
      </c>
      <c r="O84" s="26">
        <v>3.0999999999999943</v>
      </c>
    </row>
    <row r="85" spans="1:15">
      <c r="B85" s="62" t="s">
        <v>105</v>
      </c>
      <c r="C85" s="26">
        <v>3.5</v>
      </c>
      <c r="D85" s="26">
        <v>5.5</v>
      </c>
      <c r="E85" s="26">
        <v>2</v>
      </c>
      <c r="F85" s="26">
        <v>0.40000000000000568</v>
      </c>
      <c r="G85" s="26">
        <v>6.7000000000000028</v>
      </c>
      <c r="H85" s="26">
        <v>1.0999999999999943</v>
      </c>
      <c r="I85" s="26">
        <v>7.7999999999999972</v>
      </c>
      <c r="J85" s="26">
        <v>9.9999999999994316E-2</v>
      </c>
      <c r="K85" s="26">
        <v>5.2000000000000028</v>
      </c>
      <c r="L85" s="26">
        <v>0.79999999999999716</v>
      </c>
      <c r="M85" s="26">
        <v>1.2999999999999972</v>
      </c>
      <c r="N85" s="26">
        <v>9.9999999999994316E-2</v>
      </c>
      <c r="O85" s="26">
        <v>1.2999999999999972</v>
      </c>
    </row>
    <row r="86" spans="1:15">
      <c r="B86" s="62" t="s">
        <v>106</v>
      </c>
      <c r="C86" s="26">
        <v>2.7999999999999972</v>
      </c>
      <c r="D86" s="26">
        <v>0</v>
      </c>
      <c r="E86" s="26">
        <v>3.0999999999999943</v>
      </c>
      <c r="F86" s="26">
        <v>0</v>
      </c>
      <c r="G86" s="26">
        <v>4</v>
      </c>
      <c r="H86" s="26">
        <v>0</v>
      </c>
      <c r="I86" s="26">
        <v>0</v>
      </c>
      <c r="J86" s="26">
        <v>0</v>
      </c>
      <c r="K86" s="26">
        <v>4.5999999999999943</v>
      </c>
      <c r="L86" s="26" t="s">
        <v>66</v>
      </c>
      <c r="M86" s="26">
        <v>0</v>
      </c>
      <c r="N86" s="26">
        <v>0</v>
      </c>
      <c r="O86" s="26">
        <v>4.5999999999999943</v>
      </c>
    </row>
    <row r="87" spans="1:15" ht="6" customHeight="1">
      <c r="B87" s="21"/>
    </row>
    <row r="88" spans="1:15" ht="18.75">
      <c r="A88" s="40">
        <v>4</v>
      </c>
      <c r="B88" s="59" t="s">
        <v>108</v>
      </c>
    </row>
    <row r="89" spans="1:15" s="30" customFormat="1">
      <c r="A89" s="31"/>
      <c r="B89" s="57" t="s">
        <v>117</v>
      </c>
      <c r="C89" s="29">
        <v>14.8</v>
      </c>
      <c r="D89" s="29">
        <v>14.9</v>
      </c>
      <c r="E89" s="29">
        <v>14.8</v>
      </c>
      <c r="F89" s="29">
        <v>21.3</v>
      </c>
      <c r="G89" s="29">
        <v>11.1</v>
      </c>
      <c r="H89" s="29">
        <v>21.2</v>
      </c>
      <c r="I89" s="29">
        <v>11.3</v>
      </c>
      <c r="J89" s="29">
        <v>21.3</v>
      </c>
      <c r="K89" s="29">
        <v>10.8</v>
      </c>
      <c r="L89" s="29">
        <v>14.9</v>
      </c>
      <c r="M89" s="29">
        <v>8.3000000000000007</v>
      </c>
      <c r="N89" s="29">
        <v>25.9</v>
      </c>
      <c r="O89" s="29">
        <v>4.5999999999999996</v>
      </c>
    </row>
    <row r="90" spans="1:15">
      <c r="B90" s="61" t="s">
        <v>120</v>
      </c>
      <c r="C90" s="26">
        <v>20.5</v>
      </c>
      <c r="D90" s="26">
        <v>21.5</v>
      </c>
      <c r="E90" s="26">
        <v>19.600000000000001</v>
      </c>
      <c r="F90" s="26">
        <v>28.5</v>
      </c>
      <c r="G90" s="26">
        <v>15.2</v>
      </c>
      <c r="H90" s="26">
        <v>28.7</v>
      </c>
      <c r="I90" s="26">
        <v>16.600000000000001</v>
      </c>
      <c r="J90" s="26">
        <v>28.3</v>
      </c>
      <c r="K90" s="26">
        <v>13.9</v>
      </c>
      <c r="L90" s="26" t="s">
        <v>66</v>
      </c>
      <c r="M90" s="26" t="s">
        <v>66</v>
      </c>
      <c r="N90" s="26" t="s">
        <v>66</v>
      </c>
      <c r="O90" s="26" t="s">
        <v>66</v>
      </c>
    </row>
    <row r="91" spans="1:15">
      <c r="B91" s="61" t="s">
        <v>121</v>
      </c>
      <c r="C91" s="26">
        <v>20.2</v>
      </c>
      <c r="D91" s="26">
        <v>20.7</v>
      </c>
      <c r="E91" s="26">
        <v>19.8</v>
      </c>
      <c r="F91" s="26">
        <v>26.3</v>
      </c>
      <c r="G91" s="26">
        <v>15.7</v>
      </c>
      <c r="H91" s="26">
        <v>26.7</v>
      </c>
      <c r="I91" s="26">
        <v>16.100000000000001</v>
      </c>
      <c r="J91" s="26">
        <v>26</v>
      </c>
      <c r="K91" s="26">
        <v>15.4</v>
      </c>
      <c r="L91" s="26">
        <v>6.6</v>
      </c>
      <c r="M91" s="26">
        <v>15.3</v>
      </c>
      <c r="N91" s="26">
        <v>32.799999999999997</v>
      </c>
      <c r="O91" s="26">
        <v>17.2</v>
      </c>
    </row>
    <row r="92" spans="1:15">
      <c r="B92" s="61" t="s">
        <v>122</v>
      </c>
      <c r="C92" s="26">
        <v>12.4</v>
      </c>
      <c r="D92" s="26">
        <v>12.5</v>
      </c>
      <c r="E92" s="26">
        <v>12.2</v>
      </c>
      <c r="F92" s="26">
        <v>18.399999999999999</v>
      </c>
      <c r="G92" s="26">
        <v>9.1999999999999993</v>
      </c>
      <c r="H92" s="26">
        <v>18.2</v>
      </c>
      <c r="I92" s="26">
        <v>9.6</v>
      </c>
      <c r="J92" s="26">
        <v>18.600000000000001</v>
      </c>
      <c r="K92" s="26">
        <v>8.6999999999999993</v>
      </c>
      <c r="L92" s="26">
        <v>15.7</v>
      </c>
      <c r="M92" s="26">
        <v>8.1</v>
      </c>
      <c r="N92" s="26">
        <v>25.2</v>
      </c>
      <c r="O92" s="26">
        <v>4.2</v>
      </c>
    </row>
    <row r="93" spans="1:15">
      <c r="B93" s="61" t="s">
        <v>123</v>
      </c>
      <c r="C93" s="26">
        <v>12.3</v>
      </c>
      <c r="D93" s="26">
        <v>12.8</v>
      </c>
      <c r="E93" s="26">
        <v>11.6</v>
      </c>
      <c r="F93" s="26">
        <v>16.8</v>
      </c>
      <c r="G93" s="26">
        <v>9.9</v>
      </c>
      <c r="H93" s="26">
        <v>17.399999999999999</v>
      </c>
      <c r="I93" s="26">
        <v>10.7</v>
      </c>
      <c r="J93" s="26">
        <v>16.2</v>
      </c>
      <c r="K93" s="26">
        <v>8.9</v>
      </c>
      <c r="L93" s="26">
        <v>10.1</v>
      </c>
      <c r="M93" s="26">
        <v>10.8</v>
      </c>
      <c r="N93" s="26">
        <v>17.899999999999999</v>
      </c>
      <c r="O93" s="26">
        <v>8.1</v>
      </c>
    </row>
    <row r="94" spans="1:15">
      <c r="B94" s="61" t="s">
        <v>124</v>
      </c>
      <c r="C94" s="26">
        <v>15.9</v>
      </c>
      <c r="D94" s="26">
        <v>16.899999999999999</v>
      </c>
      <c r="E94" s="26">
        <v>13.7</v>
      </c>
      <c r="F94" s="26">
        <v>22.1</v>
      </c>
      <c r="G94" s="26">
        <v>12.3</v>
      </c>
      <c r="H94" s="26">
        <v>22.6</v>
      </c>
      <c r="I94" s="26">
        <v>13</v>
      </c>
      <c r="J94" s="26">
        <v>20.399999999999999</v>
      </c>
      <c r="K94" s="26">
        <v>11</v>
      </c>
      <c r="L94" s="26" t="s">
        <v>66</v>
      </c>
      <c r="M94" s="26" t="s">
        <v>66</v>
      </c>
      <c r="N94" s="26" t="s">
        <v>66</v>
      </c>
      <c r="O94" s="26" t="s">
        <v>66</v>
      </c>
    </row>
    <row r="95" spans="1:15" s="30" customFormat="1" ht="15" customHeight="1">
      <c r="A95" s="31"/>
      <c r="B95" s="57" t="s">
        <v>118</v>
      </c>
      <c r="C95" s="29">
        <f>100-56.5</f>
        <v>43.5</v>
      </c>
      <c r="D95" s="29">
        <f>100-56.4</f>
        <v>43.6</v>
      </c>
      <c r="E95" s="29">
        <f>100-56.7</f>
        <v>43.3</v>
      </c>
      <c r="F95" s="29">
        <f>100-47.4</f>
        <v>52.6</v>
      </c>
      <c r="G95" s="29">
        <f>100-61.9</f>
        <v>38.1</v>
      </c>
      <c r="H95" s="29">
        <f>100-47.2</f>
        <v>52.8</v>
      </c>
      <c r="I95" s="29">
        <f>100-61.6</f>
        <v>38.4</v>
      </c>
      <c r="J95" s="29">
        <f>100-47.6</f>
        <v>52.4</v>
      </c>
      <c r="K95" s="29">
        <f>100-62.2</f>
        <v>37.799999999999997</v>
      </c>
      <c r="L95" s="29">
        <f>100-50</f>
        <v>50</v>
      </c>
      <c r="M95" s="29">
        <f>100-8.3-22.1</f>
        <v>69.599999999999994</v>
      </c>
      <c r="N95" s="29">
        <v>57.7</v>
      </c>
      <c r="O95" s="29">
        <v>74.7</v>
      </c>
    </row>
    <row r="96" spans="1:15">
      <c r="B96" s="61" t="s">
        <v>120</v>
      </c>
      <c r="C96" s="26">
        <v>53.4</v>
      </c>
      <c r="D96" s="26">
        <v>52.3</v>
      </c>
      <c r="E96" s="26">
        <v>54.5</v>
      </c>
      <c r="F96" s="26">
        <v>63</v>
      </c>
      <c r="G96" s="26">
        <v>46.9</v>
      </c>
      <c r="H96" s="26">
        <v>61.2</v>
      </c>
      <c r="I96" s="26">
        <v>46.1</v>
      </c>
      <c r="J96" s="26">
        <v>64.7</v>
      </c>
      <c r="K96" s="26">
        <v>47.6</v>
      </c>
      <c r="L96" s="26" t="s">
        <v>66</v>
      </c>
      <c r="M96" s="26" t="s">
        <v>66</v>
      </c>
      <c r="N96" s="26" t="s">
        <v>66</v>
      </c>
      <c r="O96" s="26" t="s">
        <v>66</v>
      </c>
    </row>
    <row r="97" spans="1:15">
      <c r="B97" s="61" t="s">
        <v>121</v>
      </c>
      <c r="C97" s="26">
        <v>54.1</v>
      </c>
      <c r="D97" s="26">
        <v>54</v>
      </c>
      <c r="E97" s="26">
        <v>54.2</v>
      </c>
      <c r="F97" s="26">
        <v>61.5</v>
      </c>
      <c r="G97" s="26">
        <v>48.7</v>
      </c>
      <c r="H97" s="26">
        <v>61.6</v>
      </c>
      <c r="I97" s="26">
        <v>48.4</v>
      </c>
      <c r="J97" s="26">
        <v>61.4</v>
      </c>
      <c r="K97" s="26">
        <v>49.1</v>
      </c>
      <c r="L97" s="26">
        <v>58.3</v>
      </c>
      <c r="M97" s="26">
        <v>36.299999999999997</v>
      </c>
      <c r="N97" s="26">
        <v>67.099999999999994</v>
      </c>
      <c r="O97" s="26">
        <v>45.9</v>
      </c>
    </row>
    <row r="98" spans="1:15">
      <c r="B98" s="61" t="s">
        <v>122</v>
      </c>
      <c r="C98" s="26">
        <v>38.6</v>
      </c>
      <c r="D98" s="26">
        <v>39.299999999999997</v>
      </c>
      <c r="E98" s="26">
        <v>37.700000000000003</v>
      </c>
      <c r="F98" s="26">
        <v>47.6</v>
      </c>
      <c r="G98" s="26">
        <v>33.799999999999997</v>
      </c>
      <c r="H98" s="26">
        <v>48.2</v>
      </c>
      <c r="I98" s="26">
        <v>34.9</v>
      </c>
      <c r="J98" s="26">
        <v>47</v>
      </c>
      <c r="K98" s="26">
        <v>32.5</v>
      </c>
      <c r="L98" s="26">
        <v>49.2</v>
      </c>
      <c r="M98" s="26">
        <v>30.2</v>
      </c>
      <c r="N98" s="26">
        <v>56.7</v>
      </c>
      <c r="O98" s="26">
        <v>24.6</v>
      </c>
    </row>
    <row r="99" spans="1:15">
      <c r="B99" s="61" t="s">
        <v>123</v>
      </c>
      <c r="C99" s="26">
        <v>36.9</v>
      </c>
      <c r="D99" s="26">
        <v>37.4</v>
      </c>
      <c r="E99" s="26">
        <v>36.200000000000003</v>
      </c>
      <c r="F99" s="26">
        <v>45.4</v>
      </c>
      <c r="G99" s="26">
        <v>32.6</v>
      </c>
      <c r="H99" s="26">
        <v>45.8</v>
      </c>
      <c r="I99" s="26">
        <v>33.6</v>
      </c>
      <c r="J99" s="26">
        <v>45</v>
      </c>
      <c r="K99" s="26">
        <v>31</v>
      </c>
      <c r="L99" s="26">
        <v>30.2</v>
      </c>
      <c r="M99" s="26">
        <v>34.299999999999997</v>
      </c>
      <c r="N99" s="26">
        <v>25.3</v>
      </c>
      <c r="O99" s="26">
        <v>24.6</v>
      </c>
    </row>
    <row r="100" spans="1:15">
      <c r="B100" s="61" t="s">
        <v>124</v>
      </c>
      <c r="C100" s="26">
        <v>46.1</v>
      </c>
      <c r="D100" s="26">
        <v>48</v>
      </c>
      <c r="E100" s="26">
        <v>41.5</v>
      </c>
      <c r="F100" s="26">
        <v>54.5</v>
      </c>
      <c r="G100" s="26">
        <v>41.3</v>
      </c>
      <c r="H100" s="26">
        <v>55.5</v>
      </c>
      <c r="I100" s="26">
        <v>43.1</v>
      </c>
      <c r="J100" s="26">
        <v>51.4</v>
      </c>
      <c r="K100" s="26">
        <v>37.6</v>
      </c>
      <c r="L100" s="26" t="s">
        <v>66</v>
      </c>
      <c r="M100" s="26" t="s">
        <v>66</v>
      </c>
      <c r="N100" s="26" t="s">
        <v>66</v>
      </c>
      <c r="O100" s="26" t="s">
        <v>66</v>
      </c>
    </row>
    <row r="101" spans="1:15" s="30" customFormat="1" ht="15" customHeight="1">
      <c r="A101" s="31"/>
      <c r="B101" s="57" t="s">
        <v>119</v>
      </c>
      <c r="C101" s="29">
        <v>56.5</v>
      </c>
      <c r="D101" s="29">
        <v>56.4</v>
      </c>
      <c r="E101" s="29">
        <v>56.7</v>
      </c>
      <c r="F101" s="29">
        <v>47.4</v>
      </c>
      <c r="G101" s="29">
        <v>61.9</v>
      </c>
      <c r="H101" s="29">
        <f>100-H95</f>
        <v>47.2</v>
      </c>
      <c r="I101" s="29">
        <f t="shared" ref="I101:O102" si="9">100-I95</f>
        <v>61.6</v>
      </c>
      <c r="J101" s="29">
        <f t="shared" si="9"/>
        <v>47.6</v>
      </c>
      <c r="K101" s="29">
        <f t="shared" si="9"/>
        <v>62.2</v>
      </c>
      <c r="L101" s="29">
        <f t="shared" si="9"/>
        <v>50</v>
      </c>
      <c r="M101" s="29">
        <f t="shared" si="9"/>
        <v>30.400000000000006</v>
      </c>
      <c r="N101" s="29">
        <f t="shared" si="9"/>
        <v>42.3</v>
      </c>
      <c r="O101" s="29">
        <f t="shared" si="9"/>
        <v>25.299999999999997</v>
      </c>
    </row>
    <row r="102" spans="1:15">
      <c r="B102" s="61" t="s">
        <v>120</v>
      </c>
      <c r="C102" s="26">
        <f>100-C96</f>
        <v>46.6</v>
      </c>
      <c r="D102" s="26">
        <f>100-D96</f>
        <v>47.7</v>
      </c>
      <c r="E102" s="26">
        <f>100-E96</f>
        <v>45.5</v>
      </c>
      <c r="F102" s="26">
        <f>100-F96</f>
        <v>37</v>
      </c>
      <c r="G102" s="26">
        <f>100-G96</f>
        <v>53.1</v>
      </c>
      <c r="H102" s="26">
        <f>100-H96</f>
        <v>38.799999999999997</v>
      </c>
      <c r="I102" s="26">
        <f t="shared" si="9"/>
        <v>53.9</v>
      </c>
      <c r="J102" s="26">
        <f t="shared" si="9"/>
        <v>35.299999999999997</v>
      </c>
      <c r="K102" s="26">
        <f t="shared" si="9"/>
        <v>52.4</v>
      </c>
      <c r="L102" s="26" t="s">
        <v>66</v>
      </c>
      <c r="M102" s="26" t="s">
        <v>66</v>
      </c>
      <c r="N102" s="26" t="s">
        <v>66</v>
      </c>
      <c r="O102" s="26" t="s">
        <v>66</v>
      </c>
    </row>
    <row r="103" spans="1:15">
      <c r="B103" s="61" t="s">
        <v>121</v>
      </c>
      <c r="C103" s="26">
        <f t="shared" ref="C103:O106" si="10">100-C97</f>
        <v>45.9</v>
      </c>
      <c r="D103" s="26">
        <f t="shared" si="10"/>
        <v>46</v>
      </c>
      <c r="E103" s="26">
        <f t="shared" si="10"/>
        <v>45.8</v>
      </c>
      <c r="F103" s="26">
        <f t="shared" si="10"/>
        <v>38.5</v>
      </c>
      <c r="G103" s="26">
        <f t="shared" si="10"/>
        <v>51.3</v>
      </c>
      <c r="H103" s="26">
        <f t="shared" si="10"/>
        <v>38.4</v>
      </c>
      <c r="I103" s="26">
        <f t="shared" si="10"/>
        <v>51.6</v>
      </c>
      <c r="J103" s="26">
        <f t="shared" si="10"/>
        <v>38.6</v>
      </c>
      <c r="K103" s="26">
        <f t="shared" si="10"/>
        <v>50.9</v>
      </c>
      <c r="L103" s="26">
        <f t="shared" si="10"/>
        <v>41.7</v>
      </c>
      <c r="M103" s="26">
        <f t="shared" si="10"/>
        <v>63.7</v>
      </c>
      <c r="N103" s="26">
        <f t="shared" si="10"/>
        <v>32.900000000000006</v>
      </c>
      <c r="O103" s="26">
        <f t="shared" si="10"/>
        <v>54.1</v>
      </c>
    </row>
    <row r="104" spans="1:15">
      <c r="B104" s="61" t="s">
        <v>122</v>
      </c>
      <c r="C104" s="26">
        <f t="shared" si="10"/>
        <v>61.4</v>
      </c>
      <c r="D104" s="26">
        <f t="shared" si="10"/>
        <v>60.7</v>
      </c>
      <c r="E104" s="26">
        <f t="shared" si="10"/>
        <v>62.3</v>
      </c>
      <c r="F104" s="26">
        <f t="shared" si="10"/>
        <v>52.4</v>
      </c>
      <c r="G104" s="26">
        <f t="shared" si="10"/>
        <v>66.2</v>
      </c>
      <c r="H104" s="26">
        <f t="shared" si="10"/>
        <v>51.8</v>
      </c>
      <c r="I104" s="26">
        <f t="shared" si="10"/>
        <v>65.099999999999994</v>
      </c>
      <c r="J104" s="26">
        <f t="shared" si="10"/>
        <v>53</v>
      </c>
      <c r="K104" s="26">
        <f t="shared" si="10"/>
        <v>67.5</v>
      </c>
      <c r="L104" s="26">
        <f t="shared" si="10"/>
        <v>50.8</v>
      </c>
      <c r="M104" s="26">
        <f t="shared" si="10"/>
        <v>69.8</v>
      </c>
      <c r="N104" s="26">
        <f t="shared" si="10"/>
        <v>43.3</v>
      </c>
      <c r="O104" s="26">
        <f t="shared" si="10"/>
        <v>75.400000000000006</v>
      </c>
    </row>
    <row r="105" spans="1:15">
      <c r="B105" s="61" t="s">
        <v>123</v>
      </c>
      <c r="C105" s="26">
        <f t="shared" si="10"/>
        <v>63.1</v>
      </c>
      <c r="D105" s="26">
        <f t="shared" si="10"/>
        <v>62.6</v>
      </c>
      <c r="E105" s="26">
        <f t="shared" si="10"/>
        <v>63.8</v>
      </c>
      <c r="F105" s="26">
        <f t="shared" si="10"/>
        <v>54.6</v>
      </c>
      <c r="G105" s="26">
        <f t="shared" si="10"/>
        <v>67.400000000000006</v>
      </c>
      <c r="H105" s="26">
        <f t="shared" si="10"/>
        <v>54.2</v>
      </c>
      <c r="I105" s="26">
        <f t="shared" si="10"/>
        <v>66.400000000000006</v>
      </c>
      <c r="J105" s="26">
        <f t="shared" si="10"/>
        <v>55</v>
      </c>
      <c r="K105" s="26">
        <f t="shared" si="10"/>
        <v>69</v>
      </c>
      <c r="L105" s="26">
        <f t="shared" si="10"/>
        <v>69.8</v>
      </c>
      <c r="M105" s="26">
        <f t="shared" si="10"/>
        <v>65.7</v>
      </c>
      <c r="N105" s="26">
        <f t="shared" si="10"/>
        <v>74.7</v>
      </c>
      <c r="O105" s="26">
        <f t="shared" si="10"/>
        <v>75.400000000000006</v>
      </c>
    </row>
    <row r="106" spans="1:15">
      <c r="B106" s="61" t="s">
        <v>124</v>
      </c>
      <c r="C106" s="26">
        <f t="shared" si="10"/>
        <v>53.9</v>
      </c>
      <c r="D106" s="26">
        <f t="shared" si="10"/>
        <v>52</v>
      </c>
      <c r="E106" s="26">
        <f t="shared" si="10"/>
        <v>58.5</v>
      </c>
      <c r="F106" s="26">
        <f t="shared" si="10"/>
        <v>45.5</v>
      </c>
      <c r="G106" s="26">
        <f t="shared" si="10"/>
        <v>58.7</v>
      </c>
      <c r="H106" s="26">
        <f t="shared" si="10"/>
        <v>44.5</v>
      </c>
      <c r="I106" s="26">
        <f t="shared" si="10"/>
        <v>56.9</v>
      </c>
      <c r="J106" s="26">
        <f t="shared" si="10"/>
        <v>48.6</v>
      </c>
      <c r="K106" s="26">
        <f t="shared" si="10"/>
        <v>62.4</v>
      </c>
      <c r="L106" s="26" t="s">
        <v>66</v>
      </c>
      <c r="M106" s="26" t="s">
        <v>66</v>
      </c>
      <c r="N106" s="26" t="s">
        <v>66</v>
      </c>
      <c r="O106" s="26" t="s">
        <v>66</v>
      </c>
    </row>
    <row r="107" spans="1:15" ht="8.25" customHeight="1">
      <c r="B107" s="61"/>
    </row>
    <row r="108" spans="1:15" ht="15">
      <c r="B108" s="21" t="s">
        <v>109</v>
      </c>
      <c r="C108" s="26">
        <v>9.6999999999999993</v>
      </c>
      <c r="D108" s="26">
        <v>6.9</v>
      </c>
      <c r="E108" s="26">
        <v>11.7</v>
      </c>
      <c r="F108" s="26">
        <v>15.2</v>
      </c>
      <c r="G108" s="26">
        <v>7</v>
      </c>
      <c r="H108" s="26">
        <v>9.1999999999999993</v>
      </c>
      <c r="I108" s="26">
        <v>6.2</v>
      </c>
      <c r="J108" s="26">
        <v>18</v>
      </c>
      <c r="K108" s="26">
        <v>7.7</v>
      </c>
      <c r="L108" s="26">
        <v>15.7</v>
      </c>
      <c r="M108" s="26">
        <v>8.1</v>
      </c>
      <c r="N108" s="26">
        <v>25.2</v>
      </c>
      <c r="O108" s="26">
        <v>4.2</v>
      </c>
    </row>
    <row r="109" spans="1:15" s="30" customFormat="1">
      <c r="A109" s="31"/>
      <c r="B109" s="62" t="s">
        <v>99</v>
      </c>
      <c r="C109" s="29">
        <v>5.2</v>
      </c>
      <c r="D109" s="29">
        <v>2.9</v>
      </c>
      <c r="E109" s="29">
        <v>6.3</v>
      </c>
      <c r="F109" s="29">
        <v>6.9</v>
      </c>
      <c r="G109" s="29">
        <v>4.5999999999999996</v>
      </c>
      <c r="H109" s="29">
        <v>3.6</v>
      </c>
      <c r="I109" s="29">
        <v>2.8</v>
      </c>
      <c r="J109" s="29">
        <v>7.7</v>
      </c>
      <c r="K109" s="29">
        <v>5.7</v>
      </c>
      <c r="L109" s="29">
        <v>6</v>
      </c>
      <c r="M109" s="29">
        <v>3</v>
      </c>
      <c r="N109" s="29">
        <v>12.2</v>
      </c>
      <c r="O109" s="29">
        <v>3.1</v>
      </c>
    </row>
    <row r="110" spans="1:15">
      <c r="B110" s="63" t="s">
        <v>100</v>
      </c>
      <c r="C110" s="26">
        <v>2.2999999999999998</v>
      </c>
      <c r="D110" s="26">
        <v>1.7</v>
      </c>
      <c r="E110" s="26">
        <v>2.7</v>
      </c>
      <c r="F110" s="26">
        <v>2.1</v>
      </c>
      <c r="G110" s="26">
        <v>2.2999999999999998</v>
      </c>
      <c r="H110" s="26">
        <v>2</v>
      </c>
      <c r="I110" s="26">
        <v>1.6</v>
      </c>
      <c r="J110" s="26">
        <v>2.1</v>
      </c>
      <c r="K110" s="26">
        <v>2.9</v>
      </c>
      <c r="L110" s="26">
        <v>2.7</v>
      </c>
      <c r="M110" s="26">
        <v>2</v>
      </c>
      <c r="N110" s="26">
        <v>4.4000000000000004</v>
      </c>
      <c r="O110" s="26">
        <v>1.2</v>
      </c>
    </row>
    <row r="111" spans="1:15">
      <c r="B111" s="63" t="s">
        <v>101</v>
      </c>
      <c r="C111" s="26">
        <v>12.2</v>
      </c>
      <c r="D111" s="26">
        <v>9.6999999999999993</v>
      </c>
      <c r="E111" s="26">
        <v>12.7</v>
      </c>
      <c r="F111" s="26">
        <v>11.2</v>
      </c>
      <c r="G111" s="26">
        <v>13.2</v>
      </c>
      <c r="H111" s="26">
        <v>6.9</v>
      </c>
      <c r="I111" s="26">
        <v>11.3</v>
      </c>
      <c r="J111" s="26">
        <v>11.8</v>
      </c>
      <c r="K111" s="26">
        <v>13.7</v>
      </c>
      <c r="L111" s="26">
        <v>6.4</v>
      </c>
      <c r="M111" s="26">
        <v>7.5</v>
      </c>
      <c r="N111" s="26">
        <v>14.5</v>
      </c>
      <c r="O111" s="26">
        <v>6.2</v>
      </c>
    </row>
    <row r="112" spans="1:15" s="30" customFormat="1">
      <c r="A112" s="31"/>
      <c r="B112" s="62" t="s">
        <v>102</v>
      </c>
      <c r="C112" s="29">
        <v>5.7</v>
      </c>
      <c r="D112" s="29">
        <v>5.6</v>
      </c>
      <c r="E112" s="29">
        <v>7.5</v>
      </c>
      <c r="F112" s="29">
        <v>5.6</v>
      </c>
      <c r="G112" s="29">
        <v>5.8</v>
      </c>
      <c r="H112" s="29">
        <v>5.7</v>
      </c>
      <c r="I112" s="29">
        <v>5.5</v>
      </c>
      <c r="J112" s="29">
        <v>4.5999999999999996</v>
      </c>
      <c r="K112" s="29">
        <v>8.9</v>
      </c>
      <c r="L112" s="29" t="s">
        <v>66</v>
      </c>
      <c r="M112" s="29">
        <v>5.7</v>
      </c>
      <c r="N112" s="29" t="s">
        <v>66</v>
      </c>
      <c r="O112" s="29">
        <v>4.5999999999999996</v>
      </c>
    </row>
    <row r="113" spans="1:15" s="30" customFormat="1">
      <c r="A113" s="31"/>
      <c r="B113" s="62" t="s">
        <v>103</v>
      </c>
      <c r="C113" s="29">
        <v>2.9</v>
      </c>
      <c r="D113" s="29">
        <v>1.6</v>
      </c>
      <c r="E113" s="29">
        <v>3.4</v>
      </c>
      <c r="F113" s="29">
        <v>7</v>
      </c>
      <c r="G113" s="29">
        <v>1.5</v>
      </c>
      <c r="H113" s="29">
        <v>4.7</v>
      </c>
      <c r="I113" s="29">
        <v>1</v>
      </c>
      <c r="J113" s="29">
        <v>7.4</v>
      </c>
      <c r="K113" s="29">
        <v>1.7</v>
      </c>
      <c r="L113" s="29">
        <v>4.3</v>
      </c>
      <c r="M113" s="29">
        <v>5.0999999999999996</v>
      </c>
      <c r="N113" s="29">
        <v>10.1</v>
      </c>
      <c r="O113" s="29">
        <v>0</v>
      </c>
    </row>
    <row r="114" spans="1:15" s="30" customFormat="1">
      <c r="A114" s="31"/>
      <c r="B114" s="64" t="s">
        <v>104</v>
      </c>
      <c r="C114" s="29">
        <v>15.7</v>
      </c>
      <c r="D114" s="29">
        <v>11.2</v>
      </c>
      <c r="E114" s="29">
        <v>20.8</v>
      </c>
      <c r="F114" s="29">
        <v>22.5</v>
      </c>
      <c r="G114" s="29">
        <v>11.7</v>
      </c>
      <c r="H114" s="29">
        <v>12.2</v>
      </c>
      <c r="I114" s="29">
        <v>10.7</v>
      </c>
      <c r="J114" s="29">
        <v>29.3</v>
      </c>
      <c r="K114" s="29">
        <v>13.3</v>
      </c>
      <c r="L114" s="29">
        <v>23</v>
      </c>
      <c r="M114" s="29">
        <v>11.1</v>
      </c>
      <c r="N114" s="29">
        <v>34.5</v>
      </c>
      <c r="O114" s="29">
        <v>8.6</v>
      </c>
    </row>
    <row r="115" spans="1:15">
      <c r="B115" s="58" t="s">
        <v>62</v>
      </c>
      <c r="C115" s="26">
        <v>4.5999999999999996</v>
      </c>
      <c r="D115" s="26">
        <v>3.6</v>
      </c>
      <c r="E115" s="26">
        <v>6.7</v>
      </c>
      <c r="F115" s="26">
        <v>6.2</v>
      </c>
      <c r="G115" s="26">
        <v>4.3</v>
      </c>
      <c r="H115" s="26">
        <v>4.3</v>
      </c>
      <c r="I115" s="26">
        <v>3.4</v>
      </c>
      <c r="J115" s="26">
        <v>11.7</v>
      </c>
      <c r="K115" s="26">
        <v>6</v>
      </c>
      <c r="L115" s="26">
        <v>22.2</v>
      </c>
      <c r="M115" s="26">
        <v>3.9</v>
      </c>
      <c r="N115" s="26">
        <v>42.1</v>
      </c>
      <c r="O115" s="26">
        <v>5.9</v>
      </c>
    </row>
    <row r="116" spans="1:15">
      <c r="B116" s="58" t="s">
        <v>63</v>
      </c>
      <c r="C116" s="26">
        <v>17.100000000000001</v>
      </c>
      <c r="D116" s="26">
        <v>12.4</v>
      </c>
      <c r="E116" s="26">
        <v>22</v>
      </c>
      <c r="F116" s="26">
        <v>23.3</v>
      </c>
      <c r="G116" s="26">
        <v>13</v>
      </c>
      <c r="H116" s="26">
        <v>13</v>
      </c>
      <c r="I116" s="26">
        <v>12.2</v>
      </c>
      <c r="J116" s="26">
        <v>29.7</v>
      </c>
      <c r="K116" s="26">
        <v>14.3</v>
      </c>
      <c r="L116" s="26">
        <v>23.1</v>
      </c>
      <c r="M116" s="26">
        <v>11.9</v>
      </c>
      <c r="N116" s="26">
        <v>34.4</v>
      </c>
      <c r="O116" s="26">
        <v>8.9</v>
      </c>
    </row>
    <row r="117" spans="1:15" s="30" customFormat="1">
      <c r="A117" s="31"/>
      <c r="B117" s="62" t="s">
        <v>105</v>
      </c>
      <c r="C117" s="29">
        <v>21.7</v>
      </c>
      <c r="D117" s="29">
        <v>10.9</v>
      </c>
      <c r="E117" s="29">
        <v>29.2</v>
      </c>
      <c r="F117" s="29">
        <v>31.1</v>
      </c>
      <c r="G117" s="29">
        <v>11.7</v>
      </c>
      <c r="H117" s="29">
        <v>17</v>
      </c>
      <c r="I117" s="29">
        <v>7.7</v>
      </c>
      <c r="J117" s="29">
        <v>36.6</v>
      </c>
      <c r="K117" s="29">
        <v>16.8</v>
      </c>
      <c r="L117" s="29">
        <v>24.4</v>
      </c>
      <c r="M117" s="29">
        <v>12.4</v>
      </c>
      <c r="N117" s="29">
        <v>38.299999999999997</v>
      </c>
      <c r="O117" s="29">
        <v>9.8000000000000007</v>
      </c>
    </row>
    <row r="118" spans="1:15" s="30" customFormat="1">
      <c r="A118" s="31"/>
      <c r="B118" s="62" t="s">
        <v>106</v>
      </c>
      <c r="C118" s="29">
        <v>8.6999999999999993</v>
      </c>
      <c r="D118" s="29">
        <v>0</v>
      </c>
      <c r="E118" s="29">
        <v>9.6</v>
      </c>
      <c r="F118" s="29">
        <v>9.8000000000000007</v>
      </c>
      <c r="G118" s="29">
        <v>8.1999999999999993</v>
      </c>
      <c r="H118" s="29">
        <v>0</v>
      </c>
      <c r="I118" s="29">
        <v>0</v>
      </c>
      <c r="J118" s="29">
        <v>10.3</v>
      </c>
      <c r="K118" s="29">
        <v>9.3000000000000007</v>
      </c>
      <c r="L118" s="29" t="s">
        <v>66</v>
      </c>
      <c r="M118" s="29" t="s">
        <v>66</v>
      </c>
      <c r="N118" s="29" t="s">
        <v>66</v>
      </c>
      <c r="O118" s="29">
        <v>11.2</v>
      </c>
    </row>
    <row r="119" spans="1:15">
      <c r="B119" s="21"/>
    </row>
    <row r="120" spans="1:15" ht="15">
      <c r="B120" s="21" t="s">
        <v>110</v>
      </c>
      <c r="C120" s="26">
        <v>32.799999999999997</v>
      </c>
      <c r="D120" s="26">
        <v>28.2</v>
      </c>
      <c r="E120" s="26">
        <v>36.200000000000003</v>
      </c>
      <c r="F120" s="26">
        <v>41.7</v>
      </c>
      <c r="G120" s="26">
        <v>28.5</v>
      </c>
      <c r="H120" s="26">
        <v>33</v>
      </c>
      <c r="I120" s="26">
        <v>26.7</v>
      </c>
      <c r="J120" s="26">
        <v>45.7</v>
      </c>
      <c r="K120" s="26">
        <v>30.2</v>
      </c>
      <c r="L120" s="26">
        <v>49.2</v>
      </c>
      <c r="M120" s="26">
        <v>30.2</v>
      </c>
      <c r="N120" s="26">
        <v>56.7</v>
      </c>
      <c r="O120" s="26">
        <v>25.3</v>
      </c>
    </row>
    <row r="121" spans="1:15" s="30" customFormat="1">
      <c r="A121" s="31"/>
      <c r="B121" s="62" t="s">
        <v>99</v>
      </c>
      <c r="C121" s="29">
        <v>26</v>
      </c>
      <c r="D121" s="29">
        <v>17.5</v>
      </c>
      <c r="E121" s="29">
        <v>30.2</v>
      </c>
      <c r="F121" s="29">
        <v>32.1</v>
      </c>
      <c r="G121" s="29">
        <v>23.7</v>
      </c>
      <c r="H121" s="29">
        <v>24.1</v>
      </c>
      <c r="I121" s="29">
        <v>16.2</v>
      </c>
      <c r="J121" s="29">
        <v>34.200000000000003</v>
      </c>
      <c r="K121" s="29">
        <v>28.3</v>
      </c>
      <c r="L121" s="29">
        <v>42</v>
      </c>
      <c r="M121" s="29">
        <v>19.7</v>
      </c>
      <c r="N121" s="29">
        <v>44.9</v>
      </c>
      <c r="O121" s="29">
        <v>23.2</v>
      </c>
    </row>
    <row r="122" spans="1:15">
      <c r="B122" s="63" t="s">
        <v>100</v>
      </c>
      <c r="C122" s="26">
        <v>18.3</v>
      </c>
      <c r="D122" s="26">
        <v>13.8</v>
      </c>
      <c r="E122" s="26">
        <v>21.3</v>
      </c>
      <c r="F122" s="26">
        <v>21.5</v>
      </c>
      <c r="G122" s="26">
        <v>17.600000000000001</v>
      </c>
      <c r="H122" s="26">
        <v>17.8</v>
      </c>
      <c r="I122" s="26">
        <v>13.1</v>
      </c>
      <c r="J122" s="26">
        <v>23.1</v>
      </c>
      <c r="K122" s="26">
        <v>20.8</v>
      </c>
      <c r="L122" s="26">
        <v>34.799999999999997</v>
      </c>
      <c r="M122" s="26">
        <v>17.100000000000001</v>
      </c>
      <c r="N122" s="26">
        <v>36.799999999999997</v>
      </c>
      <c r="O122" s="26">
        <v>18</v>
      </c>
    </row>
    <row r="123" spans="1:15">
      <c r="B123" s="63" t="s">
        <v>101</v>
      </c>
      <c r="C123" s="26">
        <v>44.5</v>
      </c>
      <c r="D123" s="26">
        <v>37.9</v>
      </c>
      <c r="E123" s="26">
        <v>45.9</v>
      </c>
      <c r="F123" s="26">
        <v>41.7</v>
      </c>
      <c r="G123" s="26">
        <v>47.2</v>
      </c>
      <c r="H123" s="26">
        <v>37.5</v>
      </c>
      <c r="I123" s="26">
        <v>38.1</v>
      </c>
      <c r="J123" s="26">
        <v>42.3</v>
      </c>
      <c r="K123" s="26">
        <v>49.9</v>
      </c>
      <c r="L123" s="26">
        <v>43</v>
      </c>
      <c r="M123" s="26">
        <v>31</v>
      </c>
      <c r="N123" s="26">
        <v>47.3</v>
      </c>
      <c r="O123" s="26">
        <v>31.7</v>
      </c>
    </row>
    <row r="124" spans="1:15" s="30" customFormat="1">
      <c r="A124" s="31"/>
      <c r="B124" s="62" t="s">
        <v>102</v>
      </c>
      <c r="C124" s="29">
        <v>34.9</v>
      </c>
      <c r="D124" s="29">
        <v>35.1</v>
      </c>
      <c r="E124" s="29">
        <v>32.4</v>
      </c>
      <c r="F124" s="29">
        <v>29.4</v>
      </c>
      <c r="G124" s="29">
        <v>37.700000000000003</v>
      </c>
      <c r="H124" s="29">
        <v>29.2</v>
      </c>
      <c r="I124" s="29">
        <v>38.200000000000003</v>
      </c>
      <c r="J124" s="29">
        <v>31.7</v>
      </c>
      <c r="K124" s="29">
        <v>32.700000000000003</v>
      </c>
      <c r="L124" s="29" t="s">
        <v>66</v>
      </c>
      <c r="M124" s="29">
        <v>29.2</v>
      </c>
      <c r="N124" s="29" t="s">
        <v>66</v>
      </c>
      <c r="O124" s="29">
        <v>31.7</v>
      </c>
    </row>
    <row r="125" spans="1:15" s="30" customFormat="1">
      <c r="A125" s="31"/>
      <c r="B125" s="62" t="s">
        <v>103</v>
      </c>
      <c r="C125" s="29">
        <v>13.2</v>
      </c>
      <c r="D125" s="29">
        <v>11.2</v>
      </c>
      <c r="E125" s="29">
        <v>14</v>
      </c>
      <c r="F125" s="29">
        <v>22.8</v>
      </c>
      <c r="G125" s="29">
        <v>9.6999999999999993</v>
      </c>
      <c r="H125" s="29">
        <v>21.4</v>
      </c>
      <c r="I125" s="29">
        <v>9.1999999999999993</v>
      </c>
      <c r="J125" s="29">
        <v>23.1</v>
      </c>
      <c r="K125" s="29">
        <v>9.9</v>
      </c>
      <c r="L125" s="29">
        <v>24.4</v>
      </c>
      <c r="M125" s="29">
        <v>18.5</v>
      </c>
      <c r="N125" s="29">
        <v>29.3</v>
      </c>
      <c r="O125" s="29">
        <v>6</v>
      </c>
    </row>
    <row r="126" spans="1:15" s="30" customFormat="1">
      <c r="A126" s="31"/>
      <c r="B126" s="64" t="s">
        <v>104</v>
      </c>
      <c r="C126" s="29">
        <v>42.9</v>
      </c>
      <c r="D126" s="29">
        <v>37.6</v>
      </c>
      <c r="E126" s="29">
        <v>48.9</v>
      </c>
      <c r="F126" s="29">
        <v>51.2</v>
      </c>
      <c r="G126" s="29">
        <v>38.1</v>
      </c>
      <c r="H126" s="29">
        <v>38.6</v>
      </c>
      <c r="I126" s="29">
        <v>37.200000000000003</v>
      </c>
      <c r="J126" s="29">
        <v>59.6</v>
      </c>
      <c r="K126" s="29">
        <v>39.5</v>
      </c>
      <c r="L126" s="29">
        <v>54</v>
      </c>
      <c r="M126" s="29">
        <v>37.1</v>
      </c>
      <c r="N126" s="29">
        <v>66.3</v>
      </c>
      <c r="O126" s="29">
        <v>32.5</v>
      </c>
    </row>
    <row r="127" spans="1:15">
      <c r="B127" s="58" t="s">
        <v>62</v>
      </c>
      <c r="C127" s="26">
        <v>17.899999999999999</v>
      </c>
      <c r="D127" s="26">
        <v>17.7</v>
      </c>
      <c r="E127" s="26">
        <v>18</v>
      </c>
      <c r="F127" s="26">
        <v>21.2</v>
      </c>
      <c r="G127" s="26">
        <v>17.3</v>
      </c>
      <c r="H127" s="26">
        <v>19.3</v>
      </c>
      <c r="I127" s="26">
        <v>17.8</v>
      </c>
      <c r="J127" s="26">
        <v>26.4</v>
      </c>
      <c r="K127" s="26">
        <v>16.399999999999999</v>
      </c>
      <c r="L127" s="26">
        <v>22.2</v>
      </c>
      <c r="M127" s="26">
        <v>19.3</v>
      </c>
      <c r="N127" s="26">
        <v>58.4</v>
      </c>
      <c r="O127" s="26">
        <v>20.3</v>
      </c>
    </row>
    <row r="128" spans="1:15">
      <c r="B128" s="58" t="s">
        <v>63</v>
      </c>
      <c r="C128" s="26">
        <v>46.1</v>
      </c>
      <c r="D128" s="26">
        <v>40.799999999999997</v>
      </c>
      <c r="E128" s="26">
        <v>51.5</v>
      </c>
      <c r="F128" s="26">
        <v>52.8</v>
      </c>
      <c r="G128" s="26">
        <v>41.7</v>
      </c>
      <c r="H128" s="26">
        <v>40.6</v>
      </c>
      <c r="I128" s="26">
        <v>40.9</v>
      </c>
      <c r="J128" s="26">
        <v>60.3</v>
      </c>
      <c r="K128" s="26">
        <v>42.2</v>
      </c>
      <c r="L128" s="26">
        <v>54.7</v>
      </c>
      <c r="M128" s="26">
        <v>39.1</v>
      </c>
      <c r="N128" s="26">
        <v>66.3</v>
      </c>
      <c r="O128" s="26">
        <v>34.1</v>
      </c>
    </row>
    <row r="129" spans="1:15" s="30" customFormat="1">
      <c r="A129" s="31"/>
      <c r="B129" s="62" t="s">
        <v>105</v>
      </c>
      <c r="C129" s="29">
        <v>47.7</v>
      </c>
      <c r="D129" s="29">
        <v>35.1</v>
      </c>
      <c r="E129" s="29">
        <v>56.6</v>
      </c>
      <c r="F129" s="29">
        <v>59.8</v>
      </c>
      <c r="G129" s="29">
        <v>35</v>
      </c>
      <c r="H129" s="29">
        <v>40.6</v>
      </c>
      <c r="I129" s="29">
        <v>32.200000000000003</v>
      </c>
      <c r="J129" s="29">
        <v>67.3</v>
      </c>
      <c r="K129" s="29">
        <v>38.5</v>
      </c>
      <c r="L129" s="29">
        <v>59.9</v>
      </c>
      <c r="M129" s="29">
        <v>28.5</v>
      </c>
      <c r="N129" s="29">
        <v>70</v>
      </c>
      <c r="O129" s="29">
        <v>24.8</v>
      </c>
    </row>
    <row r="130" spans="1:15" s="30" customFormat="1" ht="13.5" thickBot="1">
      <c r="A130" s="70"/>
      <c r="B130" s="65" t="s">
        <v>106</v>
      </c>
      <c r="C130" s="71">
        <v>37.4</v>
      </c>
      <c r="D130" s="71">
        <v>34</v>
      </c>
      <c r="E130" s="71">
        <v>37.799999999999997</v>
      </c>
      <c r="F130" s="71">
        <v>32.4</v>
      </c>
      <c r="G130" s="71">
        <v>39.5</v>
      </c>
      <c r="H130" s="71">
        <v>100</v>
      </c>
      <c r="I130" s="71">
        <v>22.5</v>
      </c>
      <c r="J130" s="71">
        <v>28.9</v>
      </c>
      <c r="K130" s="71">
        <v>41.9</v>
      </c>
      <c r="L130" s="71" t="s">
        <v>66</v>
      </c>
      <c r="M130" s="71" t="s">
        <v>66</v>
      </c>
      <c r="N130" s="71" t="s">
        <v>66</v>
      </c>
      <c r="O130" s="71">
        <v>31.6</v>
      </c>
    </row>
    <row r="131" spans="1:15">
      <c r="A131" s="1" t="s">
        <v>113</v>
      </c>
      <c r="B131" s="66"/>
    </row>
    <row r="132" spans="1:15">
      <c r="B132" s="66"/>
    </row>
  </sheetData>
  <pageMargins left="0.45" right="0.49" top="0.57999999999999996" bottom="0.72" header="0.43" footer="0.43"/>
  <pageSetup paperSize="9" scale="65" orientation="landscape" verticalDpi="1200" r:id="rId1"/>
  <headerFooter alignWithMargins="0">
    <oddFooter>&amp;R&amp;"Calibri,Bold"&amp;11&amp;K04-024&amp;P&amp;"Calibri,Regular"&amp;10&amp;K01+000 |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1" sqref="A31"/>
    </sheetView>
  </sheetViews>
  <sheetFormatPr defaultColWidth="11.42578125" defaultRowHeight="12.75"/>
  <cols>
    <col min="1" max="1" width="63" style="1" customWidth="1"/>
    <col min="2" max="16384" width="11.42578125" style="1"/>
  </cols>
  <sheetData>
    <row r="2" spans="1:15" ht="15.75">
      <c r="A2" s="4" t="s">
        <v>38</v>
      </c>
    </row>
    <row r="4" spans="1:15">
      <c r="A4" s="7"/>
      <c r="B4" s="7" t="s">
        <v>3</v>
      </c>
      <c r="C4" s="7" t="s">
        <v>5</v>
      </c>
      <c r="D4" s="7" t="s">
        <v>8</v>
      </c>
      <c r="E4" s="7" t="s">
        <v>11</v>
      </c>
      <c r="F4" s="7" t="s">
        <v>24</v>
      </c>
      <c r="G4" s="7" t="s">
        <v>12</v>
      </c>
      <c r="H4" s="7" t="s">
        <v>25</v>
      </c>
      <c r="I4" s="7" t="s">
        <v>6</v>
      </c>
      <c r="J4" s="7" t="s">
        <v>14</v>
      </c>
      <c r="K4" s="7" t="s">
        <v>15</v>
      </c>
      <c r="L4" s="7" t="s">
        <v>4</v>
      </c>
      <c r="M4" s="7" t="s">
        <v>27</v>
      </c>
      <c r="N4" s="7" t="s">
        <v>28</v>
      </c>
    </row>
    <row r="5" spans="1:15" hidden="1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hidden="1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5" hidden="1">
      <c r="A7" s="7" t="s">
        <v>52</v>
      </c>
      <c r="B7" s="7">
        <v>58.2</v>
      </c>
      <c r="C7" s="7">
        <v>45.2</v>
      </c>
      <c r="D7" s="7">
        <v>55.1</v>
      </c>
      <c r="E7" s="7">
        <v>33.5</v>
      </c>
      <c r="F7" s="7">
        <v>100</v>
      </c>
      <c r="G7" s="7">
        <v>70.7</v>
      </c>
      <c r="H7" s="7">
        <v>100</v>
      </c>
      <c r="I7" s="7">
        <v>59.7</v>
      </c>
      <c r="J7" s="7">
        <v>79.2</v>
      </c>
      <c r="K7" s="7">
        <v>51</v>
      </c>
      <c r="L7" s="7">
        <v>73.7</v>
      </c>
    </row>
    <row r="8" spans="1:15">
      <c r="A8" s="7" t="s">
        <v>40</v>
      </c>
      <c r="B8" s="7">
        <v>52.6</v>
      </c>
      <c r="C8" s="7">
        <v>41.1</v>
      </c>
      <c r="D8" s="7">
        <v>44.9</v>
      </c>
      <c r="E8" s="7">
        <v>28.1</v>
      </c>
      <c r="F8" s="7">
        <v>38.799999999999997</v>
      </c>
      <c r="G8" s="7">
        <v>65.900000000000006</v>
      </c>
      <c r="H8" s="7">
        <v>8.6</v>
      </c>
      <c r="I8" s="7">
        <v>56.3</v>
      </c>
      <c r="J8" s="7">
        <v>48.9</v>
      </c>
      <c r="K8" s="7">
        <v>44.1</v>
      </c>
      <c r="L8" s="7">
        <v>61.2</v>
      </c>
    </row>
    <row r="9" spans="1:15">
      <c r="A9" s="21" t="s">
        <v>46</v>
      </c>
      <c r="B9" s="7">
        <f>100-B17</f>
        <v>21.599999999999994</v>
      </c>
      <c r="C9" s="7">
        <f t="shared" ref="C9:O9" si="0">100-C17</f>
        <v>21</v>
      </c>
      <c r="D9" s="7">
        <f t="shared" si="0"/>
        <v>7.7999999999999972</v>
      </c>
      <c r="E9" s="7">
        <f t="shared" si="0"/>
        <v>7.2000000000000028</v>
      </c>
      <c r="F9" s="7">
        <f t="shared" si="0"/>
        <v>3</v>
      </c>
      <c r="G9" s="7">
        <f t="shared" si="0"/>
        <v>30.900000000000006</v>
      </c>
      <c r="H9" s="7">
        <f t="shared" si="0"/>
        <v>17.200000000000003</v>
      </c>
      <c r="I9" s="7">
        <f t="shared" si="0"/>
        <v>29.700000000000003</v>
      </c>
      <c r="J9" s="7">
        <f t="shared" si="0"/>
        <v>8.2999999999999972</v>
      </c>
      <c r="K9" s="7">
        <f t="shared" si="0"/>
        <v>28.700000000000003</v>
      </c>
      <c r="L9" s="7">
        <f t="shared" si="0"/>
        <v>22.299999999999997</v>
      </c>
      <c r="M9" s="7">
        <f t="shared" si="0"/>
        <v>100</v>
      </c>
      <c r="N9" s="7">
        <f t="shared" si="0"/>
        <v>100</v>
      </c>
      <c r="O9" s="7">
        <f t="shared" si="0"/>
        <v>100</v>
      </c>
    </row>
    <row r="10" spans="1:15">
      <c r="A10" s="7" t="s">
        <v>39</v>
      </c>
      <c r="B10" s="7">
        <f>100-B18</f>
        <v>30.900000000000006</v>
      </c>
      <c r="C10" s="7">
        <f t="shared" ref="C10:O10" si="1">100-C18</f>
        <v>33.900000000000006</v>
      </c>
      <c r="D10" s="7">
        <f t="shared" si="1"/>
        <v>13.200000000000003</v>
      </c>
      <c r="E10" s="7">
        <f t="shared" si="1"/>
        <v>14.200000000000003</v>
      </c>
      <c r="F10" s="7">
        <f t="shared" si="1"/>
        <v>1.9000000000000057</v>
      </c>
      <c r="G10" s="7">
        <f t="shared" si="1"/>
        <v>42.6</v>
      </c>
      <c r="H10" s="7">
        <f t="shared" si="1"/>
        <v>16.400000000000006</v>
      </c>
      <c r="I10" s="7">
        <f t="shared" si="1"/>
        <v>41.4</v>
      </c>
      <c r="J10" s="7">
        <f t="shared" si="1"/>
        <v>12.700000000000003</v>
      </c>
      <c r="K10" s="7">
        <f t="shared" si="1"/>
        <v>40.200000000000003</v>
      </c>
      <c r="L10" s="7">
        <f t="shared" si="1"/>
        <v>31.200000000000003</v>
      </c>
      <c r="M10" s="7">
        <f t="shared" si="1"/>
        <v>100</v>
      </c>
      <c r="N10" s="7">
        <f t="shared" si="1"/>
        <v>100</v>
      </c>
      <c r="O10" s="7">
        <f t="shared" si="1"/>
        <v>100</v>
      </c>
    </row>
    <row r="11" spans="1:15">
      <c r="A11" s="7" t="s">
        <v>42</v>
      </c>
      <c r="B11" s="22">
        <f>38.3*0.978</f>
        <v>37.4574</v>
      </c>
      <c r="C11" s="22">
        <f>49.5*0.981</f>
        <v>48.5595</v>
      </c>
      <c r="D11" s="22">
        <f>18.1*0.974</f>
        <v>17.6294</v>
      </c>
      <c r="E11" s="22">
        <f>27.5*0.966</f>
        <v>26.564999999999998</v>
      </c>
      <c r="F11" s="22">
        <v>0.6</v>
      </c>
      <c r="G11" s="22">
        <f>41*0.976</f>
        <v>40.015999999999998</v>
      </c>
      <c r="H11" s="22">
        <f>0.965*34</f>
        <v>32.81</v>
      </c>
      <c r="I11" s="22">
        <f>46*0.979</f>
        <v>45.033999999999999</v>
      </c>
      <c r="J11" s="22">
        <f>0.978*15.6</f>
        <v>15.2568</v>
      </c>
      <c r="K11" s="22">
        <f>54.1*0.982</f>
        <v>53.126199999999997</v>
      </c>
      <c r="L11" s="22">
        <f>32.7*0.976</f>
        <v>31.915200000000002</v>
      </c>
    </row>
    <row r="12" spans="1:15">
      <c r="A12" s="7" t="s">
        <v>17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>
      <c r="A14" s="15" t="s">
        <v>30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5">
      <c r="A15" s="23" t="s">
        <v>44</v>
      </c>
      <c r="B15" s="7">
        <v>4.8</v>
      </c>
      <c r="C15" s="7">
        <v>10.199999999999999</v>
      </c>
      <c r="D15" s="7">
        <v>4.7</v>
      </c>
      <c r="E15" s="7">
        <v>14.2</v>
      </c>
      <c r="F15" s="7">
        <v>0</v>
      </c>
      <c r="G15" s="7">
        <v>0.9</v>
      </c>
      <c r="H15" s="7">
        <v>9.6999999999999993</v>
      </c>
      <c r="I15" s="7">
        <v>5</v>
      </c>
      <c r="J15" s="7">
        <v>0.6</v>
      </c>
      <c r="K15" s="7">
        <v>8.9</v>
      </c>
      <c r="L15" s="7">
        <v>0.8</v>
      </c>
    </row>
    <row r="16" spans="1:15">
      <c r="A16" s="7" t="s">
        <v>51</v>
      </c>
      <c r="B16" s="7">
        <v>7.2</v>
      </c>
      <c r="C16" s="7">
        <v>7.2</v>
      </c>
      <c r="D16" s="7">
        <v>11</v>
      </c>
      <c r="E16" s="7">
        <v>10.1</v>
      </c>
      <c r="F16" s="7">
        <v>27.7</v>
      </c>
      <c r="G16" s="7">
        <v>4.5</v>
      </c>
      <c r="H16" s="7">
        <v>75.5</v>
      </c>
      <c r="I16" s="7">
        <v>5.3</v>
      </c>
      <c r="J16" s="7">
        <v>11.4</v>
      </c>
      <c r="K16" s="7">
        <v>6.2</v>
      </c>
      <c r="L16" s="7">
        <v>7.1</v>
      </c>
    </row>
    <row r="17" spans="1:15">
      <c r="A17" s="7" t="s">
        <v>45</v>
      </c>
      <c r="B17" s="7">
        <v>78.400000000000006</v>
      </c>
      <c r="C17" s="7">
        <v>79</v>
      </c>
      <c r="D17" s="7">
        <v>92.2</v>
      </c>
      <c r="E17" s="7">
        <v>92.8</v>
      </c>
      <c r="F17" s="7">
        <v>97</v>
      </c>
      <c r="G17" s="7">
        <v>69.099999999999994</v>
      </c>
      <c r="H17" s="7">
        <v>82.8</v>
      </c>
      <c r="I17" s="7">
        <v>70.3</v>
      </c>
      <c r="J17" s="7">
        <v>91.7</v>
      </c>
      <c r="K17" s="7">
        <v>71.3</v>
      </c>
      <c r="L17" s="7">
        <v>77.7</v>
      </c>
      <c r="M17" s="7"/>
      <c r="N17" s="7"/>
    </row>
    <row r="18" spans="1:15">
      <c r="A18" s="7" t="s">
        <v>43</v>
      </c>
      <c r="B18" s="7">
        <v>69.099999999999994</v>
      </c>
      <c r="C18" s="7">
        <v>66.099999999999994</v>
      </c>
      <c r="D18" s="7">
        <v>86.8</v>
      </c>
      <c r="E18" s="7">
        <v>85.8</v>
      </c>
      <c r="F18" s="7">
        <v>98.1</v>
      </c>
      <c r="G18" s="7">
        <v>57.4</v>
      </c>
      <c r="H18" s="7">
        <v>83.6</v>
      </c>
      <c r="I18" s="7">
        <v>58.6</v>
      </c>
      <c r="J18" s="7">
        <v>87.3</v>
      </c>
      <c r="K18" s="7">
        <v>59.8</v>
      </c>
      <c r="L18" s="7">
        <v>68.8</v>
      </c>
      <c r="M18" s="7"/>
      <c r="N18" s="7"/>
    </row>
    <row r="19" spans="1:15">
      <c r="A19" s="7" t="s">
        <v>41</v>
      </c>
      <c r="B19" s="22">
        <f>100-B11</f>
        <v>62.5426</v>
      </c>
      <c r="C19" s="22">
        <f t="shared" ref="C19:O19" si="2">100-C11</f>
        <v>51.4405</v>
      </c>
      <c r="D19" s="22">
        <f t="shared" si="2"/>
        <v>82.370599999999996</v>
      </c>
      <c r="E19" s="22">
        <f t="shared" si="2"/>
        <v>73.435000000000002</v>
      </c>
      <c r="F19" s="22">
        <f t="shared" si="2"/>
        <v>99.4</v>
      </c>
      <c r="G19" s="22">
        <f t="shared" si="2"/>
        <v>59.984000000000002</v>
      </c>
      <c r="H19" s="22">
        <f t="shared" si="2"/>
        <v>67.19</v>
      </c>
      <c r="I19" s="22">
        <f t="shared" si="2"/>
        <v>54.966000000000001</v>
      </c>
      <c r="J19" s="22">
        <f t="shared" si="2"/>
        <v>84.743200000000002</v>
      </c>
      <c r="K19" s="22">
        <f t="shared" si="2"/>
        <v>46.873800000000003</v>
      </c>
      <c r="L19" s="22">
        <f t="shared" si="2"/>
        <v>68.084800000000001</v>
      </c>
      <c r="M19" s="22">
        <f t="shared" si="2"/>
        <v>100</v>
      </c>
      <c r="N19" s="22">
        <f t="shared" si="2"/>
        <v>100</v>
      </c>
      <c r="O19" s="22">
        <f t="shared" si="2"/>
        <v>100</v>
      </c>
    </row>
    <row r="20" spans="1:15" hidden="1">
      <c r="A20" s="7" t="s">
        <v>29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5">
      <c r="A21" s="7" t="s">
        <v>47</v>
      </c>
      <c r="B21" s="7">
        <v>14.8</v>
      </c>
      <c r="C21" s="7">
        <v>14.9</v>
      </c>
      <c r="D21" s="7">
        <v>21.3</v>
      </c>
      <c r="E21" s="7">
        <v>21.2</v>
      </c>
      <c r="F21" s="7">
        <v>14.9</v>
      </c>
      <c r="G21" s="7">
        <v>10.8</v>
      </c>
      <c r="H21" s="7">
        <v>8.3000000000000007</v>
      </c>
      <c r="I21" s="7">
        <v>11.1</v>
      </c>
      <c r="J21" s="7">
        <v>21.3</v>
      </c>
      <c r="K21" s="7">
        <v>11.3</v>
      </c>
      <c r="L21" s="7">
        <v>14.8</v>
      </c>
    </row>
    <row r="22" spans="1:15">
      <c r="A22" s="7" t="s">
        <v>48</v>
      </c>
      <c r="B22" s="7">
        <f>100-56.5</f>
        <v>43.5</v>
      </c>
      <c r="C22" s="7">
        <f>100-56.4</f>
        <v>43.6</v>
      </c>
      <c r="D22" s="7">
        <f>100-47.4</f>
        <v>52.6</v>
      </c>
      <c r="E22" s="7">
        <f>100-47.2</f>
        <v>52.8</v>
      </c>
      <c r="F22" s="7">
        <f>100-50</f>
        <v>50</v>
      </c>
      <c r="G22" s="7">
        <f>100-62.2</f>
        <v>37.799999999999997</v>
      </c>
      <c r="H22" s="7">
        <f>100-8.3-22.1</f>
        <v>69.599999999999994</v>
      </c>
      <c r="I22" s="7">
        <f>100-61.9</f>
        <v>38.1</v>
      </c>
      <c r="J22" s="7">
        <f>100-47.6</f>
        <v>52.4</v>
      </c>
      <c r="K22" s="7">
        <f>100-61.6</f>
        <v>38.4</v>
      </c>
      <c r="L22" s="7">
        <f>100-56.7</f>
        <v>43.3</v>
      </c>
    </row>
    <row r="23" spans="1:15">
      <c r="A23" s="7" t="s">
        <v>49</v>
      </c>
      <c r="B23" s="7">
        <v>9.5</v>
      </c>
      <c r="C23" s="7">
        <v>6.9</v>
      </c>
      <c r="D23" s="7">
        <v>15</v>
      </c>
      <c r="E23" s="7">
        <v>9.1</v>
      </c>
      <c r="F23" s="7">
        <v>15.2</v>
      </c>
      <c r="G23" s="7">
        <v>7.6</v>
      </c>
      <c r="H23" s="7">
        <v>8</v>
      </c>
      <c r="I23" s="7">
        <v>6.9</v>
      </c>
      <c r="J23" s="7">
        <v>17.8</v>
      </c>
      <c r="K23" s="7">
        <v>6.1</v>
      </c>
      <c r="L23" s="7">
        <v>11.5</v>
      </c>
      <c r="M23" s="1">
        <v>17.8</v>
      </c>
    </row>
    <row r="24" spans="1:15">
      <c r="A24" s="7" t="s">
        <v>50</v>
      </c>
      <c r="B24" s="7">
        <f>100-67.5</f>
        <v>32.5</v>
      </c>
      <c r="C24" s="7">
        <f>100-71.9</f>
        <v>28.099999999999994</v>
      </c>
      <c r="D24" s="7">
        <f>100-58.6</f>
        <v>41.4</v>
      </c>
      <c r="E24" s="7">
        <f>100-67.1</f>
        <v>32.900000000000006</v>
      </c>
      <c r="F24" s="7">
        <f>100-50.9</f>
        <v>49.1</v>
      </c>
      <c r="G24" s="7">
        <f>100-70</f>
        <v>30</v>
      </c>
      <c r="H24" s="7">
        <f>100-69.9</f>
        <v>30.099999999999994</v>
      </c>
      <c r="I24" s="7">
        <f>100-71.7</f>
        <v>28.299999999999997</v>
      </c>
      <c r="J24" s="7">
        <f>100-54.6</f>
        <v>45.4</v>
      </c>
      <c r="K24" s="7">
        <f>100-73.5</f>
        <v>26.5</v>
      </c>
      <c r="L24" s="7">
        <f>100-64.1</f>
        <v>35.900000000000006</v>
      </c>
      <c r="M24" s="1">
        <f>100-54.6</f>
        <v>45.4</v>
      </c>
    </row>
    <row r="28" spans="1:15">
      <c r="A28" s="7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30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5">
      <c r="A31" s="1" t="s">
        <v>37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2"/>
  <sheetViews>
    <sheetView topLeftCell="B10" workbookViewId="0">
      <selection activeCell="G33" sqref="G33"/>
    </sheetView>
  </sheetViews>
  <sheetFormatPr defaultRowHeight="12.75"/>
  <cols>
    <col min="1" max="2" width="9.140625" style="1"/>
    <col min="3" max="3" width="20.140625" style="1" customWidth="1"/>
    <col min="4" max="4" width="9.140625" style="1"/>
    <col min="5" max="6" width="11.140625" style="1" customWidth="1"/>
    <col min="7" max="7" width="17.85546875" style="1" customWidth="1"/>
    <col min="8" max="9" width="11.140625" style="1" customWidth="1"/>
    <col min="10" max="16384" width="9.140625" style="1"/>
  </cols>
  <sheetData>
    <row r="1" spans="1:14">
      <c r="A1" s="1" t="s">
        <v>26</v>
      </c>
      <c r="B1" s="1" t="s">
        <v>31</v>
      </c>
    </row>
    <row r="3" spans="1:14">
      <c r="C3" s="1" t="s">
        <v>0</v>
      </c>
    </row>
    <row r="4" spans="1:14">
      <c r="A4" s="1" t="s">
        <v>7</v>
      </c>
    </row>
    <row r="5" spans="1:14">
      <c r="D5" s="1" t="s">
        <v>2</v>
      </c>
      <c r="G5" s="3"/>
      <c r="H5" s="3"/>
      <c r="I5" s="3"/>
      <c r="J5" s="3"/>
      <c r="K5" s="3"/>
      <c r="L5" s="3"/>
    </row>
    <row r="6" spans="1:14">
      <c r="A6" s="10" t="s">
        <v>1</v>
      </c>
      <c r="B6" s="10"/>
      <c r="C6" s="10"/>
      <c r="D6" s="10"/>
      <c r="E6" s="10"/>
      <c r="H6" s="10"/>
      <c r="I6" s="10"/>
      <c r="J6" s="10"/>
      <c r="K6" s="10"/>
      <c r="L6" s="10"/>
    </row>
    <row r="7" spans="1:14">
      <c r="A7" s="8"/>
      <c r="B7" s="8" t="s">
        <v>6</v>
      </c>
      <c r="C7" s="8"/>
      <c r="D7" s="8"/>
      <c r="E7" s="11"/>
      <c r="H7" s="8"/>
      <c r="I7" s="8"/>
      <c r="J7" s="8"/>
      <c r="K7" s="8"/>
      <c r="L7" s="11"/>
    </row>
    <row r="8" spans="1:14">
      <c r="A8" s="8"/>
      <c r="B8" s="8" t="s">
        <v>32</v>
      </c>
      <c r="C8" s="8" t="s">
        <v>33</v>
      </c>
      <c r="D8" s="8" t="s">
        <v>18</v>
      </c>
      <c r="E8" s="9" t="s">
        <v>34</v>
      </c>
      <c r="F8" s="1" t="s">
        <v>35</v>
      </c>
      <c r="H8" s="8"/>
      <c r="I8" s="8"/>
      <c r="J8" s="8"/>
      <c r="K8" s="8"/>
      <c r="L8" s="9"/>
    </row>
    <row r="9" spans="1:14">
      <c r="A9" s="8" t="s">
        <v>4</v>
      </c>
      <c r="B9" s="14">
        <v>0.33</v>
      </c>
      <c r="C9" s="14">
        <v>7.0000000000000001E-3</v>
      </c>
      <c r="D9" s="16">
        <v>0.51900000000000002</v>
      </c>
      <c r="E9" s="17">
        <v>0.13800000000000001</v>
      </c>
      <c r="F9" s="19">
        <v>6.0000000000000001E-3</v>
      </c>
      <c r="G9" s="13"/>
      <c r="H9" s="8"/>
      <c r="I9" s="14"/>
      <c r="J9" s="14"/>
      <c r="K9" s="16"/>
      <c r="L9" s="17"/>
      <c r="M9" s="19"/>
      <c r="N9" s="13"/>
    </row>
    <row r="10" spans="1:14">
      <c r="A10" s="8" t="s">
        <v>5</v>
      </c>
      <c r="B10" s="14">
        <v>0.435</v>
      </c>
      <c r="C10" s="16">
        <v>6.0000000000000001E-3</v>
      </c>
      <c r="D10" s="14">
        <v>0.27300000000000002</v>
      </c>
      <c r="E10" s="17">
        <v>0.27700000000000002</v>
      </c>
      <c r="F10" s="19">
        <v>8.0000000000000002E-3</v>
      </c>
      <c r="G10" s="13"/>
      <c r="H10" s="8"/>
      <c r="I10" s="14"/>
      <c r="J10" s="16"/>
      <c r="K10" s="14"/>
      <c r="L10" s="17"/>
      <c r="M10" s="19"/>
      <c r="N10" s="13"/>
    </row>
    <row r="11" spans="1:14">
      <c r="A11" s="12" t="s">
        <v>3</v>
      </c>
      <c r="B11" s="18">
        <v>0.375</v>
      </c>
      <c r="C11" s="14">
        <v>7.0000000000000001E-3</v>
      </c>
      <c r="D11" s="14">
        <v>0.41299999999999998</v>
      </c>
      <c r="E11" s="17">
        <v>0.19800000000000001</v>
      </c>
      <c r="F11" s="19">
        <v>7.0000000000000001E-3</v>
      </c>
      <c r="G11" s="13"/>
      <c r="H11" s="12"/>
      <c r="I11" s="18"/>
      <c r="J11" s="14"/>
      <c r="K11" s="14"/>
      <c r="L11" s="17"/>
      <c r="M11" s="19"/>
      <c r="N11" s="13"/>
    </row>
    <row r="12" spans="1:14">
      <c r="B12" s="13" t="s">
        <v>8</v>
      </c>
      <c r="C12" s="13"/>
      <c r="D12" s="13"/>
      <c r="E12" s="13"/>
      <c r="F12" s="13"/>
      <c r="G12" s="13"/>
      <c r="I12" s="13"/>
      <c r="J12" s="13"/>
      <c r="K12" s="13"/>
      <c r="L12" s="13"/>
      <c r="M12" s="13"/>
      <c r="N12" s="13"/>
    </row>
    <row r="13" spans="1:14">
      <c r="B13" s="13" t="s">
        <v>18</v>
      </c>
      <c r="C13" s="13" t="s">
        <v>19</v>
      </c>
      <c r="D13" s="13" t="s">
        <v>20</v>
      </c>
      <c r="E13" s="13" t="s">
        <v>21</v>
      </c>
      <c r="F13" s="13" t="s">
        <v>22</v>
      </c>
      <c r="G13" s="13"/>
      <c r="I13" s="13"/>
      <c r="J13" s="13"/>
      <c r="K13" s="13"/>
      <c r="L13" s="13"/>
      <c r="M13" s="13"/>
      <c r="N13" s="13"/>
    </row>
    <row r="14" spans="1:14">
      <c r="A14" s="8" t="s">
        <v>4</v>
      </c>
      <c r="B14" s="13">
        <v>0.57699999999999996</v>
      </c>
      <c r="C14" s="13">
        <v>2E-3</v>
      </c>
      <c r="D14" s="13">
        <v>0.10199999999999999</v>
      </c>
      <c r="E14" s="13">
        <v>0.318</v>
      </c>
      <c r="F14" s="13">
        <v>2E-3</v>
      </c>
      <c r="G14" s="13"/>
      <c r="H14" s="8"/>
      <c r="I14" s="13"/>
      <c r="J14" s="13"/>
      <c r="K14" s="13"/>
      <c r="L14" s="13"/>
      <c r="M14" s="13"/>
      <c r="N14" s="13"/>
    </row>
    <row r="15" spans="1:14">
      <c r="A15" s="8" t="s">
        <v>5</v>
      </c>
      <c r="B15" s="13">
        <v>0.33300000000000002</v>
      </c>
      <c r="C15" s="13">
        <v>1E-3</v>
      </c>
      <c r="D15" s="13">
        <v>3.7999999999999999E-2</v>
      </c>
      <c r="E15" s="13">
        <v>0.626</v>
      </c>
      <c r="F15" s="13">
        <v>2E-3</v>
      </c>
      <c r="G15" s="13"/>
      <c r="H15" s="8"/>
      <c r="I15" s="13"/>
      <c r="J15" s="13"/>
      <c r="K15" s="13"/>
      <c r="L15" s="13"/>
      <c r="M15" s="13"/>
      <c r="N15" s="13"/>
    </row>
    <row r="16" spans="1:14">
      <c r="A16" s="12" t="s">
        <v>3</v>
      </c>
      <c r="B16" s="13">
        <v>0.45200000000000001</v>
      </c>
      <c r="C16" s="13">
        <v>1E-3</v>
      </c>
      <c r="D16" s="13">
        <v>6.9000000000000006E-2</v>
      </c>
      <c r="E16" s="13">
        <v>0.47599999999999998</v>
      </c>
      <c r="F16" s="13">
        <v>2E-3</v>
      </c>
      <c r="G16" s="13"/>
      <c r="H16" s="12"/>
      <c r="I16" s="13"/>
      <c r="J16" s="13"/>
      <c r="K16" s="13"/>
      <c r="L16" s="13"/>
      <c r="M16" s="13"/>
      <c r="N16" s="13"/>
    </row>
    <row r="17" spans="1:19">
      <c r="B17" s="13" t="s">
        <v>3</v>
      </c>
      <c r="C17" s="13"/>
      <c r="D17" s="13"/>
      <c r="E17" s="13"/>
      <c r="F17" s="13"/>
      <c r="G17" s="13"/>
      <c r="I17" s="13"/>
      <c r="J17" s="13"/>
      <c r="K17" s="13"/>
      <c r="L17" s="13"/>
      <c r="M17" s="13"/>
      <c r="N17" s="13"/>
    </row>
    <row r="18" spans="1:19">
      <c r="B18" s="13" t="s">
        <v>18</v>
      </c>
      <c r="C18" s="13" t="s">
        <v>19</v>
      </c>
      <c r="D18" s="13" t="s">
        <v>20</v>
      </c>
      <c r="E18" s="13" t="s">
        <v>21</v>
      </c>
      <c r="F18" s="13" t="s">
        <v>22</v>
      </c>
      <c r="G18" s="13"/>
      <c r="I18" s="13"/>
      <c r="J18" s="13"/>
      <c r="K18" s="13"/>
      <c r="L18" s="13"/>
      <c r="M18" s="13"/>
      <c r="N18" s="13"/>
    </row>
    <row r="19" spans="1:19">
      <c r="A19" s="8" t="s">
        <v>4</v>
      </c>
      <c r="B19" s="13">
        <v>0.5</v>
      </c>
      <c r="C19" s="13">
        <v>3.0000000000000001E-3</v>
      </c>
      <c r="D19" s="13">
        <v>0.23200000000000001</v>
      </c>
      <c r="E19" s="13">
        <v>0.26200000000000001</v>
      </c>
      <c r="F19" s="13">
        <v>3.0000000000000001E-3</v>
      </c>
      <c r="G19" s="13"/>
      <c r="H19" s="8"/>
      <c r="I19" s="13"/>
      <c r="J19" s="13"/>
      <c r="K19" s="13"/>
      <c r="L19" s="13"/>
      <c r="M19" s="13"/>
      <c r="N19" s="13"/>
    </row>
    <row r="20" spans="1:19">
      <c r="A20" s="8" t="s">
        <v>5</v>
      </c>
      <c r="B20" s="13">
        <v>0.35799999999999998</v>
      </c>
      <c r="C20" s="13">
        <v>2E-3</v>
      </c>
      <c r="D20" s="13">
        <v>9.6000000000000002E-2</v>
      </c>
      <c r="E20" s="13">
        <v>0.54</v>
      </c>
      <c r="F20" s="13">
        <v>3.0000000000000001E-3</v>
      </c>
      <c r="G20" s="13"/>
      <c r="H20" s="8"/>
      <c r="I20" s="13"/>
      <c r="J20" s="13"/>
      <c r="K20" s="13"/>
      <c r="L20" s="13"/>
      <c r="M20" s="13"/>
      <c r="N20" s="13"/>
    </row>
    <row r="21" spans="1:19">
      <c r="A21" s="12" t="s">
        <v>3</v>
      </c>
      <c r="B21" s="13">
        <v>0.43099999999999999</v>
      </c>
      <c r="C21" s="13">
        <v>3.0000000000000001E-3</v>
      </c>
      <c r="D21" s="13">
        <v>0.16600000000000001</v>
      </c>
      <c r="E21" s="13">
        <v>0.39800000000000002</v>
      </c>
      <c r="F21" s="13">
        <v>3.0000000000000001E-3</v>
      </c>
      <c r="G21" s="13"/>
      <c r="H21" s="12"/>
      <c r="I21" s="13"/>
      <c r="J21" s="13"/>
      <c r="K21" s="13"/>
      <c r="L21" s="13"/>
      <c r="M21" s="13"/>
      <c r="N21" s="13"/>
    </row>
    <row r="22" spans="1:19">
      <c r="A22" s="3"/>
      <c r="B22" s="3"/>
      <c r="C22" s="3"/>
      <c r="D22" s="3"/>
      <c r="E22" s="3"/>
      <c r="H22" s="3"/>
      <c r="I22" s="3"/>
      <c r="J22" s="3"/>
      <c r="K22" s="3"/>
      <c r="L22" s="3"/>
    </row>
    <row r="23" spans="1:19">
      <c r="A23" s="3"/>
      <c r="B23" s="3"/>
      <c r="C23" s="3"/>
      <c r="D23" s="3"/>
      <c r="E23" s="3"/>
      <c r="H23" s="3"/>
      <c r="I23" s="3"/>
      <c r="J23" s="3"/>
      <c r="K23" s="3"/>
      <c r="L23" s="3"/>
    </row>
    <row r="24" spans="1:19">
      <c r="A24" s="3"/>
      <c r="B24" s="3"/>
      <c r="C24" s="3"/>
      <c r="D24" s="3"/>
      <c r="E24" s="3"/>
      <c r="H24" s="3"/>
      <c r="I24" s="3"/>
      <c r="J24" s="3"/>
      <c r="K24" s="3"/>
      <c r="L24" s="3"/>
    </row>
    <row r="25" spans="1:19">
      <c r="F25"/>
      <c r="G25"/>
    </row>
    <row r="26" spans="1:19">
      <c r="Q26" s="20"/>
      <c r="R26" s="20"/>
      <c r="S26" s="20"/>
    </row>
    <row r="27" spans="1:19">
      <c r="Q27" s="20"/>
      <c r="R27" s="20"/>
      <c r="S27" s="20"/>
    </row>
    <row r="28" spans="1:19">
      <c r="Q28" s="20"/>
      <c r="R28" s="20"/>
      <c r="S28" s="20"/>
    </row>
    <row r="29" spans="1:19" ht="15.75">
      <c r="C29" s="2" t="s">
        <v>10</v>
      </c>
      <c r="F29" s="1" t="s">
        <v>9</v>
      </c>
      <c r="P29" s="20"/>
      <c r="Q29" s="20"/>
      <c r="R29" s="20"/>
      <c r="S29" s="20"/>
    </row>
    <row r="30" spans="1:19">
      <c r="P30" s="20"/>
      <c r="Q30" s="20"/>
      <c r="R30" s="20"/>
      <c r="S30" s="20"/>
    </row>
    <row r="31" spans="1:19">
      <c r="C31" s="5"/>
      <c r="D31" s="5"/>
      <c r="E31" s="5"/>
      <c r="F31" s="5"/>
      <c r="G31" s="5"/>
      <c r="H31" s="5"/>
      <c r="I31" s="5"/>
      <c r="J31" s="5"/>
      <c r="P31" s="20"/>
      <c r="Q31" s="20"/>
      <c r="R31" s="20"/>
      <c r="S31" s="20"/>
    </row>
    <row r="32" spans="1:19" ht="38.25">
      <c r="C32" s="5"/>
      <c r="D32" s="6"/>
      <c r="E32" s="6" t="s">
        <v>18</v>
      </c>
      <c r="F32" s="6" t="s">
        <v>33</v>
      </c>
      <c r="G32" s="6" t="s">
        <v>36</v>
      </c>
      <c r="H32" s="6" t="s">
        <v>34</v>
      </c>
      <c r="I32" s="6" t="s">
        <v>35</v>
      </c>
      <c r="J32" s="6" t="s">
        <v>3</v>
      </c>
      <c r="P32" s="6"/>
      <c r="R32" s="6"/>
      <c r="S32" s="6"/>
    </row>
    <row r="33" spans="3:19">
      <c r="C33" s="5" t="s">
        <v>6</v>
      </c>
      <c r="D33" s="6" t="s">
        <v>4</v>
      </c>
      <c r="E33" s="16">
        <v>0.51900000000000002</v>
      </c>
      <c r="F33" s="14">
        <v>7.0000000000000001E-3</v>
      </c>
      <c r="G33" s="14">
        <v>0.33</v>
      </c>
      <c r="H33" s="17">
        <v>0.13800000000000001</v>
      </c>
      <c r="I33" s="19">
        <v>6.0000000000000001E-3</v>
      </c>
      <c r="J33" s="6">
        <v>1</v>
      </c>
      <c r="P33" s="16"/>
      <c r="R33" s="19"/>
      <c r="S33" s="6"/>
    </row>
    <row r="34" spans="3:19">
      <c r="C34" s="5"/>
      <c r="D34" s="6" t="s">
        <v>5</v>
      </c>
      <c r="E34" s="14">
        <v>0.27300000000000002</v>
      </c>
      <c r="F34" s="16">
        <v>6.0000000000000001E-3</v>
      </c>
      <c r="G34" s="14">
        <v>0.435</v>
      </c>
      <c r="H34" s="17">
        <v>0.27700000000000002</v>
      </c>
      <c r="I34" s="19">
        <v>8.0000000000000002E-3</v>
      </c>
      <c r="J34" s="6">
        <v>1</v>
      </c>
      <c r="P34" s="14"/>
      <c r="R34" s="19"/>
      <c r="S34" s="6"/>
    </row>
    <row r="35" spans="3:19">
      <c r="C35" s="5"/>
      <c r="D35" s="6" t="s">
        <v>3</v>
      </c>
      <c r="E35" s="14">
        <v>0.41299999999999998</v>
      </c>
      <c r="F35" s="14">
        <v>7.0000000000000001E-3</v>
      </c>
      <c r="G35" s="18">
        <v>0.375</v>
      </c>
      <c r="H35" s="17">
        <v>0.19800000000000001</v>
      </c>
      <c r="I35" s="19">
        <v>7.0000000000000001E-3</v>
      </c>
      <c r="J35" s="6">
        <v>1</v>
      </c>
      <c r="P35" s="14"/>
      <c r="R35" s="19"/>
      <c r="S35" s="6"/>
    </row>
    <row r="36" spans="3:19">
      <c r="C36" s="5" t="s">
        <v>8</v>
      </c>
      <c r="D36" s="6" t="s">
        <v>4</v>
      </c>
      <c r="E36" s="13">
        <v>0.10199999999999999</v>
      </c>
      <c r="F36" s="13">
        <v>2E-3</v>
      </c>
      <c r="G36" s="13">
        <v>0.57699999999999996</v>
      </c>
      <c r="H36" s="13">
        <v>0.318</v>
      </c>
      <c r="I36" s="13">
        <v>2E-3</v>
      </c>
      <c r="J36" s="6">
        <v>1</v>
      </c>
      <c r="P36" s="13"/>
      <c r="R36" s="13"/>
      <c r="S36" s="6"/>
    </row>
    <row r="37" spans="3:19">
      <c r="C37" s="5"/>
      <c r="D37" s="6" t="s">
        <v>5</v>
      </c>
      <c r="E37" s="13">
        <v>3.7999999999999999E-2</v>
      </c>
      <c r="F37" s="13">
        <v>1E-3</v>
      </c>
      <c r="G37" s="13">
        <v>0.33300000000000002</v>
      </c>
      <c r="H37" s="13">
        <v>0.626</v>
      </c>
      <c r="I37" s="13">
        <v>2E-3</v>
      </c>
      <c r="J37" s="6">
        <v>1</v>
      </c>
      <c r="P37" s="13"/>
      <c r="R37" s="13"/>
      <c r="S37" s="6"/>
    </row>
    <row r="38" spans="3:19">
      <c r="C38" s="5"/>
      <c r="D38" s="6" t="s">
        <v>3</v>
      </c>
      <c r="E38" s="13">
        <v>6.9000000000000006E-2</v>
      </c>
      <c r="F38" s="13">
        <v>1E-3</v>
      </c>
      <c r="G38" s="13">
        <v>0.45200000000000001</v>
      </c>
      <c r="H38" s="13">
        <v>0.47599999999999998</v>
      </c>
      <c r="I38" s="13">
        <v>2E-3</v>
      </c>
      <c r="J38" s="6">
        <v>1</v>
      </c>
      <c r="P38" s="13"/>
      <c r="R38" s="13"/>
      <c r="S38" s="6"/>
    </row>
    <row r="39" spans="3:19">
      <c r="C39" s="5" t="s">
        <v>3</v>
      </c>
      <c r="D39" s="6" t="s">
        <v>4</v>
      </c>
      <c r="E39" s="13">
        <v>0.23200000000000001</v>
      </c>
      <c r="F39" s="13">
        <v>3.0000000000000001E-3</v>
      </c>
      <c r="G39" s="13">
        <v>0.5</v>
      </c>
      <c r="H39" s="13">
        <v>0.26200000000000001</v>
      </c>
      <c r="I39" s="13">
        <v>3.0000000000000001E-3</v>
      </c>
      <c r="J39" s="6">
        <v>1</v>
      </c>
      <c r="P39" s="13"/>
      <c r="R39" s="13"/>
      <c r="S39" s="6"/>
    </row>
    <row r="40" spans="3:19">
      <c r="C40" s="5"/>
      <c r="D40" s="6" t="s">
        <v>5</v>
      </c>
      <c r="E40" s="13">
        <v>9.6000000000000002E-2</v>
      </c>
      <c r="F40" s="13">
        <v>2E-3</v>
      </c>
      <c r="G40" s="13">
        <v>0.35799999999999998</v>
      </c>
      <c r="H40" s="13">
        <v>0.54</v>
      </c>
      <c r="I40" s="13">
        <v>3.0000000000000001E-3</v>
      </c>
      <c r="J40" s="6">
        <v>1</v>
      </c>
      <c r="P40" s="13"/>
      <c r="R40" s="13"/>
      <c r="S40" s="6"/>
    </row>
    <row r="41" spans="3:19">
      <c r="C41" s="5"/>
      <c r="D41" s="6" t="s">
        <v>3</v>
      </c>
      <c r="E41" s="13">
        <v>0.16600000000000001</v>
      </c>
      <c r="F41" s="13">
        <v>3.0000000000000001E-3</v>
      </c>
      <c r="G41" s="13">
        <v>0.43099999999999999</v>
      </c>
      <c r="H41" s="13">
        <v>0.39800000000000002</v>
      </c>
      <c r="I41" s="13">
        <v>3.0000000000000001E-3</v>
      </c>
      <c r="J41" s="6">
        <v>1</v>
      </c>
      <c r="P41" s="13"/>
      <c r="R41" s="13"/>
      <c r="S41" s="6"/>
    </row>
    <row r="42" spans="3:19">
      <c r="C42" s="5"/>
      <c r="D42" s="6"/>
      <c r="E42" s="6"/>
      <c r="F42" s="6"/>
      <c r="G42" s="6"/>
      <c r="H42" s="6"/>
      <c r="I42" s="6"/>
      <c r="J42" s="6"/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Salvador data</vt:lpstr>
      <vt:lpstr>Spider data</vt:lpstr>
      <vt:lpstr>Data Status in employment</vt:lpstr>
      <vt:lpstr>G_El Salvador spider</vt:lpstr>
      <vt:lpstr>G_El Salvador spider2</vt:lpstr>
      <vt:lpstr>G Salvador status in employment</vt:lpstr>
      <vt:lpstr>'Salvador data'!Print_Area</vt:lpstr>
      <vt:lpstr>'Salvador data'!Print_Titles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2011-07-15T10:08:15Z</cp:lastPrinted>
  <dcterms:created xsi:type="dcterms:W3CDTF">2011-03-14T06:52:31Z</dcterms:created>
  <dcterms:modified xsi:type="dcterms:W3CDTF">2011-08-11T12:15:12Z</dcterms:modified>
</cp:coreProperties>
</file>