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45" windowWidth="10335" windowHeight="3030"/>
  </bookViews>
  <sheets>
    <sheet name="Contents" sheetId="44" r:id="rId1"/>
    <sheet name="Money, Banking" sheetId="45" r:id="rId2"/>
    <sheet name="Money, Banking Notes" sheetId="46" r:id="rId3"/>
    <sheet name="1995-CYP" sheetId="1" r:id="rId4"/>
    <sheet name="1995-EUR" sheetId="2" r:id="rId5"/>
    <sheet name="02-1995-CYP" sheetId="30" r:id="rId6"/>
    <sheet name="02-1995-EUR" sheetId="31" r:id="rId7"/>
    <sheet name="1996-CYP" sheetId="3" r:id="rId8"/>
    <sheet name="1996-EUR" sheetId="4" r:id="rId9"/>
    <sheet name="02-1996-CYP" sheetId="32" r:id="rId10"/>
    <sheet name="02-1996-EUR" sheetId="33" r:id="rId11"/>
    <sheet name="1997-CYP" sheetId="5" r:id="rId12"/>
    <sheet name="1997-EUR" sheetId="6" r:id="rId13"/>
    <sheet name="02-1997-CYP" sheetId="34" r:id="rId14"/>
    <sheet name="02-1997-EUR" sheetId="35" r:id="rId15"/>
    <sheet name="1998-CYP" sheetId="8" r:id="rId16"/>
    <sheet name="1998-EUR" sheetId="9" r:id="rId17"/>
    <sheet name="02-1998-CYP" sheetId="36" r:id="rId18"/>
    <sheet name="02-1998-EUR" sheetId="37" r:id="rId19"/>
    <sheet name="1999-CYP" sheetId="10" r:id="rId20"/>
    <sheet name="1999-EUR" sheetId="11" r:id="rId21"/>
    <sheet name="02-1999-CYP" sheetId="38" r:id="rId22"/>
    <sheet name="02-1999-EUR" sheetId="39" r:id="rId23"/>
    <sheet name="2000-CYP" sheetId="12" r:id="rId24"/>
    <sheet name="2000-EUR" sheetId="13" r:id="rId25"/>
    <sheet name="02-2000-CYP" sheetId="40" r:id="rId26"/>
    <sheet name="02-2000-EUR" sheetId="41" r:id="rId27"/>
    <sheet name="2001-CYP" sheetId="14" r:id="rId28"/>
    <sheet name="2001-EUR" sheetId="15" r:id="rId29"/>
    <sheet name="02-2001-CYP" sheetId="42" r:id="rId30"/>
    <sheet name="02-2001-EUR" sheetId="43" r:id="rId31"/>
    <sheet name="2002-CYP" sheetId="16" r:id="rId32"/>
    <sheet name="2002-EUR" sheetId="17" r:id="rId33"/>
    <sheet name="2003-CYP" sheetId="18" r:id="rId34"/>
    <sheet name="2003-EUR" sheetId="19" r:id="rId35"/>
    <sheet name="2004-CYP" sheetId="20" r:id="rId36"/>
    <sheet name="2004-EUR" sheetId="21" r:id="rId37"/>
    <sheet name="2005-CYP" sheetId="22" r:id="rId38"/>
    <sheet name="2005-EUR" sheetId="23" r:id="rId39"/>
    <sheet name="2006-CYP" sheetId="24" r:id="rId40"/>
    <sheet name="2006-EUR" sheetId="25" r:id="rId41"/>
    <sheet name="2007-CYP" sheetId="26" r:id="rId42"/>
    <sheet name="2007-EUR" sheetId="27" r:id="rId43"/>
    <sheet name="2008-EUR" sheetId="29" r:id="rId44"/>
  </sheets>
  <calcPr calcId="124519"/>
</workbook>
</file>

<file path=xl/calcChain.xml><?xml version="1.0" encoding="utf-8"?>
<calcChain xmlns="http://schemas.openxmlformats.org/spreadsheetml/2006/main">
  <c r="BZ59" i="45"/>
  <c r="BZ58"/>
  <c r="BW58"/>
  <c r="BS58"/>
  <c r="BP58"/>
  <c r="BM58"/>
  <c r="BJ58"/>
  <c r="BG58"/>
  <c r="DT23"/>
  <c r="DS23"/>
  <c r="DQ23"/>
  <c r="DP23"/>
  <c r="DO23"/>
  <c r="DN23"/>
  <c r="DM23"/>
  <c r="DL23"/>
  <c r="DK23"/>
  <c r="DJ23"/>
  <c r="DI23"/>
  <c r="DH23"/>
  <c r="DG23"/>
  <c r="DF23"/>
  <c r="DE23"/>
  <c r="DD23"/>
  <c r="DC23"/>
  <c r="DB23"/>
  <c r="DA23"/>
  <c r="CZ23"/>
  <c r="CY23"/>
  <c r="CX23"/>
  <c r="CW23"/>
  <c r="CV23"/>
  <c r="CU23"/>
  <c r="CT23"/>
  <c r="CS23"/>
  <c r="CR23"/>
  <c r="CQ23"/>
  <c r="CP23"/>
  <c r="CO23"/>
  <c r="CN23"/>
  <c r="CM23"/>
  <c r="CL23"/>
  <c r="CK23"/>
  <c r="CJ23"/>
  <c r="CI23"/>
  <c r="CH23"/>
  <c r="CG23"/>
  <c r="CF23"/>
  <c r="CE23"/>
  <c r="CD23"/>
  <c r="CC23"/>
  <c r="CB23"/>
  <c r="CA23"/>
  <c r="BZ23"/>
  <c r="BY23"/>
  <c r="BX23"/>
  <c r="BW23"/>
  <c r="DS22"/>
  <c r="DQ22"/>
  <c r="DP22"/>
  <c r="DO22"/>
  <c r="DN22"/>
  <c r="DM22"/>
  <c r="DL22"/>
  <c r="DK22"/>
  <c r="DJ22"/>
  <c r="DI22"/>
  <c r="DH22"/>
  <c r="DG22"/>
  <c r="DF22"/>
  <c r="DE22"/>
  <c r="DD22"/>
  <c r="DC22"/>
  <c r="DB22"/>
  <c r="DA22"/>
  <c r="CZ22"/>
  <c r="CY22"/>
  <c r="CX22"/>
  <c r="CW22"/>
  <c r="CV22"/>
  <c r="CU22"/>
  <c r="CT22"/>
  <c r="CS22"/>
  <c r="CR22"/>
  <c r="CQ22"/>
  <c r="CP22"/>
  <c r="CO22"/>
  <c r="CN22"/>
  <c r="CM22"/>
  <c r="CL22"/>
  <c r="CK22"/>
  <c r="CJ22"/>
  <c r="CI22"/>
  <c r="CH22"/>
  <c r="CG22"/>
  <c r="CF22"/>
  <c r="CE22"/>
  <c r="CD22"/>
  <c r="CC22"/>
  <c r="CB22"/>
  <c r="CA22"/>
  <c r="BZ22"/>
  <c r="BY22"/>
  <c r="BX22"/>
  <c r="BW22"/>
  <c r="FZ21"/>
  <c r="FY21"/>
  <c r="FX21"/>
  <c r="FW21"/>
  <c r="FV21"/>
  <c r="FU21"/>
  <c r="FT21"/>
  <c r="FS21"/>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Q21"/>
  <c r="DP21"/>
  <c r="DO21"/>
  <c r="DN21"/>
  <c r="DM21"/>
  <c r="DL21"/>
  <c r="DK21"/>
  <c r="DJ21"/>
  <c r="DI21"/>
  <c r="DH21"/>
  <c r="DG21"/>
  <c r="DF21"/>
  <c r="DE21"/>
  <c r="DD21"/>
  <c r="DC21"/>
  <c r="DB21"/>
  <c r="DA21"/>
  <c r="CZ21"/>
  <c r="CY21"/>
  <c r="CX21"/>
  <c r="CW21"/>
  <c r="CV21"/>
  <c r="CU21"/>
  <c r="CT21"/>
  <c r="CS21"/>
  <c r="CR21"/>
  <c r="CQ21"/>
  <c r="CP21"/>
  <c r="CO21"/>
  <c r="CN21"/>
  <c r="CM21"/>
  <c r="CL21"/>
  <c r="CK21"/>
  <c r="CJ21"/>
  <c r="CI21"/>
  <c r="CH21"/>
  <c r="CG21"/>
  <c r="CF21"/>
  <c r="CE21"/>
  <c r="CD21"/>
  <c r="CC21"/>
  <c r="CB21"/>
  <c r="CA21"/>
  <c r="BZ21"/>
  <c r="BY21"/>
  <c r="BX21"/>
  <c r="BW21"/>
  <c r="DQ17"/>
  <c r="DP17"/>
  <c r="DO17"/>
  <c r="DN17"/>
  <c r="DM17"/>
  <c r="DL17"/>
  <c r="DK17"/>
  <c r="DJ17"/>
  <c r="DI17"/>
  <c r="DH17"/>
  <c r="DG17"/>
  <c r="DF17"/>
  <c r="DE17"/>
  <c r="DD17"/>
  <c r="DC17"/>
  <c r="DB17"/>
  <c r="DA17"/>
  <c r="CZ17"/>
  <c r="CY17"/>
  <c r="CX17"/>
  <c r="CW17"/>
  <c r="CV17"/>
  <c r="CU17"/>
  <c r="CT17"/>
  <c r="CS17"/>
  <c r="CR17"/>
  <c r="CQ17"/>
  <c r="CP17"/>
  <c r="CO17"/>
  <c r="CN17"/>
  <c r="CM17"/>
  <c r="CL17"/>
  <c r="CK17"/>
  <c r="CJ17"/>
  <c r="CI17"/>
  <c r="CH17"/>
  <c r="CG17"/>
  <c r="CF17"/>
  <c r="CE17"/>
  <c r="CD17"/>
  <c r="CC17"/>
  <c r="CB17"/>
  <c r="CA17"/>
  <c r="BZ17"/>
  <c r="BY17"/>
  <c r="BX17"/>
  <c r="BW17"/>
  <c r="FZ16"/>
  <c r="FY16"/>
  <c r="FX16"/>
  <c r="FW16"/>
  <c r="FV16"/>
  <c r="FU16"/>
  <c r="FT16"/>
  <c r="FS16"/>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Q16"/>
  <c r="DP16"/>
  <c r="DO16"/>
  <c r="DN16"/>
  <c r="DM16"/>
  <c r="DL16"/>
  <c r="DK16"/>
  <c r="DJ16"/>
  <c r="DI16"/>
  <c r="DH16"/>
  <c r="DG16"/>
  <c r="DF16"/>
  <c r="DE16"/>
  <c r="DD16"/>
  <c r="DC16"/>
  <c r="DB16"/>
  <c r="DA16"/>
  <c r="CZ16"/>
  <c r="CY16"/>
  <c r="CX16"/>
  <c r="CW16"/>
  <c r="CV16"/>
  <c r="CU16"/>
  <c r="CT16"/>
  <c r="CS16"/>
  <c r="CR16"/>
  <c r="CQ16"/>
  <c r="CP16"/>
  <c r="CO16"/>
  <c r="CN16"/>
  <c r="CM16"/>
  <c r="CL16"/>
  <c r="CK16"/>
  <c r="CJ16"/>
  <c r="CI16"/>
  <c r="CH16"/>
  <c r="CG16"/>
  <c r="CF16"/>
  <c r="CE16"/>
  <c r="CD16"/>
  <c r="CC16"/>
  <c r="CB16"/>
  <c r="CA16"/>
  <c r="BZ16"/>
  <c r="BY16"/>
  <c r="BX16"/>
  <c r="BW16"/>
</calcChain>
</file>

<file path=xl/sharedStrings.xml><?xml version="1.0" encoding="utf-8"?>
<sst xmlns="http://schemas.openxmlformats.org/spreadsheetml/2006/main" count="8501" uniqueCount="386">
  <si>
    <t xml:space="preserve"> </t>
  </si>
  <si>
    <t>Balance of Payments</t>
  </si>
  <si>
    <t>£ million</t>
  </si>
  <si>
    <t>ITEMS</t>
  </si>
  <si>
    <t>CREDIT</t>
  </si>
  <si>
    <t>DEBIT</t>
  </si>
  <si>
    <t>NET</t>
  </si>
  <si>
    <t>CURRENT ACCOUNT</t>
  </si>
  <si>
    <t>GOODS, SERVICES AND INCOME</t>
  </si>
  <si>
    <t>GOODS AND SERVICES</t>
  </si>
  <si>
    <t>GOODS</t>
  </si>
  <si>
    <t>General merchandise</t>
  </si>
  <si>
    <t>Goods for processing</t>
  </si>
  <si>
    <t>Processing abroad</t>
  </si>
  <si>
    <t>Processing in Cyprus</t>
  </si>
  <si>
    <t>Repairs on goods</t>
  </si>
  <si>
    <t>Goods procured  in ports by carriers</t>
  </si>
  <si>
    <t>Non monetary gold</t>
  </si>
  <si>
    <t>Gold held as a store of value</t>
  </si>
  <si>
    <t>Other non monetary gold</t>
  </si>
  <si>
    <t>SERVICES</t>
  </si>
  <si>
    <t>Transport</t>
  </si>
  <si>
    <t>Sea transport</t>
  </si>
  <si>
    <t xml:space="preserve">Passenger transport on sea </t>
  </si>
  <si>
    <t>Freight transport on sea</t>
  </si>
  <si>
    <t>Supporting, auxiliary and other services</t>
  </si>
  <si>
    <t>Air transport</t>
  </si>
  <si>
    <t>Passenger transport by air</t>
  </si>
  <si>
    <t>Freight transport by air</t>
  </si>
  <si>
    <t>Other transportation</t>
  </si>
  <si>
    <t>A. First classification:</t>
  </si>
  <si>
    <t>Passenger</t>
  </si>
  <si>
    <t>Freight</t>
  </si>
  <si>
    <t>Other</t>
  </si>
  <si>
    <t>B. Second classification:</t>
  </si>
  <si>
    <t>Space transport</t>
  </si>
  <si>
    <t>Rail transport</t>
  </si>
  <si>
    <t>Passenger on rail</t>
  </si>
  <si>
    <t>Freight on rail</t>
  </si>
  <si>
    <t>Road transport</t>
  </si>
  <si>
    <t>Passenger on road</t>
  </si>
  <si>
    <t xml:space="preserve">Freight on road </t>
  </si>
  <si>
    <t>Inland waterway transport</t>
  </si>
  <si>
    <t>Passenger on inland waterway</t>
  </si>
  <si>
    <t>Freight on inland waterway</t>
  </si>
  <si>
    <t>Pipeline transport</t>
  </si>
  <si>
    <t>Other supporting and auxiliary transport services</t>
  </si>
  <si>
    <t>Travel</t>
  </si>
  <si>
    <t>Business travel</t>
  </si>
  <si>
    <t>Expenditure by seasonal and border workers</t>
  </si>
  <si>
    <t>Other business travel</t>
  </si>
  <si>
    <t>Personal travel</t>
  </si>
  <si>
    <t>Health-related expenditure</t>
  </si>
  <si>
    <t>Education related expenditure</t>
  </si>
  <si>
    <t>Other personal travel</t>
  </si>
  <si>
    <t>Communications services</t>
  </si>
  <si>
    <t>Postal and courier services</t>
  </si>
  <si>
    <t>Telecommunication services</t>
  </si>
  <si>
    <t>Construction services</t>
  </si>
  <si>
    <t>Construction abroad</t>
  </si>
  <si>
    <t>Construction in Cyprus</t>
  </si>
  <si>
    <t>Insurance services</t>
  </si>
  <si>
    <t>Life insurance and pension funding</t>
  </si>
  <si>
    <t>Freight insurance</t>
  </si>
  <si>
    <t>Other direct insurance</t>
  </si>
  <si>
    <t>Reinsurance</t>
  </si>
  <si>
    <t>Auxiliary services</t>
  </si>
  <si>
    <t>Financial services</t>
  </si>
  <si>
    <t>Computer and information services</t>
  </si>
  <si>
    <t>Computer services</t>
  </si>
  <si>
    <t>Information services</t>
  </si>
  <si>
    <t>Royalties and licence fees</t>
  </si>
  <si>
    <t>Other business services</t>
  </si>
  <si>
    <t>Merchanting and other trade-related services</t>
  </si>
  <si>
    <t>Merchanting</t>
  </si>
  <si>
    <t>Other trade related services</t>
  </si>
  <si>
    <t>Operational leasing</t>
  </si>
  <si>
    <t xml:space="preserve">Miscellaneous business, professional and </t>
  </si>
  <si>
    <t>technical services</t>
  </si>
  <si>
    <t xml:space="preserve">Legal, accounting, management, consulting  </t>
  </si>
  <si>
    <t>and public relations services</t>
  </si>
  <si>
    <t>Legal services</t>
  </si>
  <si>
    <t>Accounting, auditing, book-keeping and tax</t>
  </si>
  <si>
    <t>consulting services</t>
  </si>
  <si>
    <t>Business and management consultancy and</t>
  </si>
  <si>
    <t>public relations services</t>
  </si>
  <si>
    <t>Advertising, market research and public opinion</t>
  </si>
  <si>
    <t>polling</t>
  </si>
  <si>
    <t>Research and development services</t>
  </si>
  <si>
    <t>Architectural, engineering and other technical</t>
  </si>
  <si>
    <t>services</t>
  </si>
  <si>
    <t>Agricultural, mining and on-site processing services</t>
  </si>
  <si>
    <t>Waste treatment and depollution</t>
  </si>
  <si>
    <t>Services between affiliated enterprises, n.i.e.</t>
  </si>
  <si>
    <t>Personal, cultural and recreational services</t>
  </si>
  <si>
    <t>Audio-visual and related services</t>
  </si>
  <si>
    <t>Other personal, cultural and recreational</t>
  </si>
  <si>
    <t>Government services, n.i.e.</t>
  </si>
  <si>
    <t>Embassies and consulates</t>
  </si>
  <si>
    <t>Military units and agencies</t>
  </si>
  <si>
    <t>Services not allocated</t>
  </si>
  <si>
    <t>INCOME</t>
  </si>
  <si>
    <t>Compensation of employees</t>
  </si>
  <si>
    <t>Investment Income</t>
  </si>
  <si>
    <t>of which</t>
  </si>
  <si>
    <t>Reinvested earnings</t>
  </si>
  <si>
    <t>Portfolio investment income</t>
  </si>
  <si>
    <t>CURRENT TRANSFERS</t>
  </si>
  <si>
    <t>General government</t>
  </si>
  <si>
    <t>Other sectors</t>
  </si>
  <si>
    <t>Workers' remittances</t>
  </si>
  <si>
    <t>Other transfers</t>
  </si>
  <si>
    <t xml:space="preserve">CAPITAL AND FINANCIAL ACCOUNT </t>
  </si>
  <si>
    <t>Capital Account</t>
  </si>
  <si>
    <t>Financial Account (3) (4)</t>
  </si>
  <si>
    <t xml:space="preserve">Direct Investment </t>
  </si>
  <si>
    <t xml:space="preserve">Abroad </t>
  </si>
  <si>
    <t>In Cyprus</t>
  </si>
  <si>
    <t xml:space="preserve">Portfolio Investment </t>
  </si>
  <si>
    <t xml:space="preserve">Assets </t>
  </si>
  <si>
    <t xml:space="preserve">Liabilities </t>
  </si>
  <si>
    <t xml:space="preserve">Financial Derivatives </t>
  </si>
  <si>
    <t xml:space="preserve">Other Investment </t>
  </si>
  <si>
    <t xml:space="preserve">Official Reserve Assets </t>
  </si>
  <si>
    <t xml:space="preserve">NET ERRORS AND OMISSIONS </t>
  </si>
  <si>
    <t>Memorandum items</t>
  </si>
  <si>
    <t>Freight transport on ex works basis</t>
  </si>
  <si>
    <t xml:space="preserve">Air freight on ex works basis </t>
  </si>
  <si>
    <t xml:space="preserve">Sea freight on ex works basis </t>
  </si>
  <si>
    <t xml:space="preserve">Road freight on ex works basis </t>
  </si>
  <si>
    <t xml:space="preserve">Other freight on ex works basis </t>
  </si>
  <si>
    <t>Tourists</t>
  </si>
  <si>
    <t>Goods purchased in the frontier area by travellers</t>
  </si>
  <si>
    <t>Hotel and restaurant services</t>
  </si>
  <si>
    <t>Postal services</t>
  </si>
  <si>
    <t>Courier services</t>
  </si>
  <si>
    <t>Gross Insurance premiums</t>
  </si>
  <si>
    <t>Gross Insurance claims</t>
  </si>
  <si>
    <t>Life insurance - Gross premiums</t>
  </si>
  <si>
    <t>Life insurance - Gross claims</t>
  </si>
  <si>
    <t>Freight insurance - Gross premiums</t>
  </si>
  <si>
    <t>Freight insurance - Gross claims</t>
  </si>
  <si>
    <t>Other direct insurance - Gross premiums</t>
  </si>
  <si>
    <t>Other direct insurance - Gross claims</t>
  </si>
  <si>
    <t>Reinsurance - Gross premiums</t>
  </si>
  <si>
    <t>Reinsurance - Gross claims</t>
  </si>
  <si>
    <t>Merchanting gross flows</t>
  </si>
  <si>
    <r>
      <t>€</t>
    </r>
    <r>
      <rPr>
        <b/>
        <i/>
        <sz val="11"/>
        <rFont val="Arial Greek"/>
        <family val="2"/>
        <charset val="161"/>
      </rPr>
      <t xml:space="preserve"> million</t>
    </r>
  </si>
  <si>
    <t>For the conversion of Cyprus pounds into euro, the irrevocable exchange rate €1 = £0,585274 was used</t>
  </si>
  <si>
    <t xml:space="preserve">Audio-visual and related services </t>
  </si>
  <si>
    <t xml:space="preserve">Services not allocated </t>
  </si>
  <si>
    <t xml:space="preserve">Financial Account </t>
  </si>
  <si>
    <t xml:space="preserve">In the reporting economy </t>
  </si>
  <si>
    <t>Portfolio Investment</t>
  </si>
  <si>
    <t>Official Reserve Assets</t>
  </si>
  <si>
    <t>Financial Derivatives</t>
  </si>
  <si>
    <t>CAPITAL AND FINANCIAL ACCOUNT</t>
  </si>
  <si>
    <t>Assets</t>
  </si>
  <si>
    <t>Financial Account</t>
  </si>
  <si>
    <t>Liabilities</t>
  </si>
  <si>
    <t xml:space="preserve">Investment Income </t>
  </si>
  <si>
    <t>Direct investment income</t>
  </si>
  <si>
    <t>Other investment income</t>
  </si>
  <si>
    <t>Other Investment</t>
  </si>
  <si>
    <t xml:space="preserve">For the conversion of Cyprus pounds into euro, the irrevocable exchange rate €1 = £0,585274 </t>
  </si>
  <si>
    <t>was used</t>
  </si>
  <si>
    <t>2007 (Provisional)</t>
  </si>
  <si>
    <t>2008 (Provisional)</t>
  </si>
  <si>
    <t>* As from 1 January 2008, Statistical Service of Cyprus conducts a monthly survey on the expenses of Cypriots travelling abroad (travel debit).  Under this survey, the part of expenses of Cypriots travelling abroad that concerns transportation expenses can be isolated.  As a result, this amount is included under transportation services.</t>
  </si>
  <si>
    <t>Other transport</t>
  </si>
  <si>
    <t xml:space="preserve">Miscellaneous business, professionnal and </t>
  </si>
  <si>
    <r>
      <t xml:space="preserve">Balance of Payments </t>
    </r>
    <r>
      <rPr>
        <b/>
        <sz val="10"/>
        <rFont val="Arial Greek"/>
      </rPr>
      <t>(new residency definition)</t>
    </r>
  </si>
  <si>
    <t>Money, Banking and other financial statistics</t>
  </si>
  <si>
    <t>Money supply M1</t>
  </si>
  <si>
    <t>2.002.98</t>
  </si>
  <si>
    <t>Money supply M2</t>
  </si>
  <si>
    <t>MFI loans to residents</t>
  </si>
  <si>
    <t>total</t>
  </si>
  <si>
    <t xml:space="preserve">Central government </t>
  </si>
  <si>
    <t>other</t>
  </si>
  <si>
    <t>Residents' deposits with MFIs</t>
  </si>
  <si>
    <t>Central government</t>
  </si>
  <si>
    <r>
      <t xml:space="preserve">Central bank interest rates (end of month) </t>
    </r>
    <r>
      <rPr>
        <b/>
        <vertAlign val="superscript"/>
        <sz val="10"/>
        <rFont val="Arial"/>
        <family val="2"/>
      </rPr>
      <t>1</t>
    </r>
  </si>
  <si>
    <t>Overnight deposit facility rate</t>
  </si>
  <si>
    <t>NA</t>
  </si>
  <si>
    <t>Marginal lending facility rate</t>
  </si>
  <si>
    <r>
      <t xml:space="preserve">Minimum bid rate on the liquidity providing open market operations i.e. repos </t>
    </r>
    <r>
      <rPr>
        <vertAlign val="superscript"/>
        <sz val="10"/>
        <rFont val="Arial"/>
        <family val="2"/>
      </rPr>
      <t>3</t>
    </r>
  </si>
  <si>
    <t>-</t>
  </si>
  <si>
    <t>4.50</t>
  </si>
  <si>
    <r>
      <t xml:space="preserve">Maximum bid rate on the liquidity absorbing open market operations i.e. Reverse repos/Depos </t>
    </r>
    <r>
      <rPr>
        <vertAlign val="superscript"/>
        <sz val="10"/>
        <rFont val="Arial"/>
        <family val="2"/>
      </rPr>
      <t>3</t>
    </r>
  </si>
  <si>
    <r>
      <t xml:space="preserve">Money market interest rates (monthly average) </t>
    </r>
    <r>
      <rPr>
        <b/>
        <vertAlign val="superscript"/>
        <sz val="10"/>
        <rFont val="Arial"/>
        <family val="2"/>
      </rPr>
      <t>1</t>
    </r>
  </si>
  <si>
    <t>Interbank offer rate (overnight)</t>
  </si>
  <si>
    <t xml:space="preserve">Interbank offer rate (1-month) </t>
  </si>
  <si>
    <t xml:space="preserve">Interbank offer rate (3-month) </t>
  </si>
  <si>
    <t xml:space="preserve">Interbank offer rate (6-month) </t>
  </si>
  <si>
    <t xml:space="preserve">Interbank offer rate (12-month) </t>
  </si>
  <si>
    <r>
      <t xml:space="preserve">Treasury bill rate (3-month) </t>
    </r>
    <r>
      <rPr>
        <vertAlign val="superscript"/>
        <sz val="10"/>
        <rFont val="Arial"/>
        <family val="2"/>
      </rPr>
      <t>3</t>
    </r>
  </si>
  <si>
    <r>
      <t xml:space="preserve">Retail Bank Interest rates </t>
    </r>
    <r>
      <rPr>
        <b/>
        <vertAlign val="superscript"/>
        <sz val="10"/>
        <rFont val="Arial"/>
        <family val="2"/>
      </rPr>
      <t>4</t>
    </r>
  </si>
  <si>
    <r>
      <t xml:space="preserve">Deposit rates </t>
    </r>
    <r>
      <rPr>
        <b/>
        <vertAlign val="superscript"/>
        <sz val="10"/>
        <rFont val="Arial"/>
        <family val="2"/>
      </rPr>
      <t>6</t>
    </r>
  </si>
  <si>
    <t>Current accounts</t>
  </si>
  <si>
    <t>3 month notice - over CYP5000</t>
  </si>
  <si>
    <t>1 year fixed deposits - over CYP5000</t>
  </si>
  <si>
    <r>
      <t xml:space="preserve">Lending rates </t>
    </r>
    <r>
      <rPr>
        <b/>
        <vertAlign val="superscript"/>
        <sz val="10"/>
        <rFont val="Arial"/>
        <family val="2"/>
      </rPr>
      <t>5</t>
    </r>
  </si>
  <si>
    <t>Enterprises - overdraft within limits</t>
  </si>
  <si>
    <t>Enterprises - secured loans</t>
  </si>
  <si>
    <t>Personal secured loans</t>
  </si>
  <si>
    <t>Housing loans secured by assignment of life policy</t>
  </si>
  <si>
    <t>Credit cards</t>
  </si>
  <si>
    <r>
      <t xml:space="preserve">Government bond yields (monthly average) </t>
    </r>
    <r>
      <rPr>
        <b/>
        <vertAlign val="superscript"/>
        <sz val="10"/>
        <rFont val="Arial"/>
        <family val="2"/>
      </rPr>
      <t>1,3,8</t>
    </r>
  </si>
  <si>
    <t xml:space="preserve">Yield on 5-year government bonds (5-year) </t>
  </si>
  <si>
    <t xml:space="preserve">Yield 10-year government bonds (10-year) </t>
  </si>
  <si>
    <t>Monetary gold weight (thousand fine Troy ounces)</t>
  </si>
  <si>
    <t xml:space="preserve">Monetary gold value at official price </t>
  </si>
  <si>
    <t>Special Drawing Rights</t>
  </si>
  <si>
    <t>Reserve position in the IMF</t>
  </si>
  <si>
    <t>Foreign exchange</t>
  </si>
  <si>
    <t>Other claims</t>
  </si>
  <si>
    <t>Index of effective exchange rates (2000 = 100)</t>
  </si>
  <si>
    <t>Index of real effective exchange rates (2000 =100)</t>
  </si>
  <si>
    <t xml:space="preserve">     n.a.</t>
  </si>
  <si>
    <t>NA = Not available</t>
  </si>
  <si>
    <t>Levels outstanding, end month, not seasonally adjusted, in millions of Cyprus pounds.</t>
  </si>
  <si>
    <t>The dash (-) sign denotes that no auctions/open market operations were announced or no bids were accepted during the month.</t>
  </si>
  <si>
    <t>For the time period 1993 - 2000, data refer to the upper limit prescribed by the Central Bank of Cyprus. The Interest Rate Liberalisation Law came into force on January 2001 to provide for the abolition of the interest rate ceiling.</t>
  </si>
  <si>
    <t>For the period January 2001 - November 2001, data refer to the average of the minimum interest rates charged on each loan category, as reported by the three largest banks. From December 2001, data refer to the average of the representative interest rates charged on each loan category, as defined by the three largest banks.</t>
  </si>
  <si>
    <t>As from 2001 onwards data refer to the average of the representative interest rates offered on each deposit category, as defined by the three largest banks.</t>
  </si>
  <si>
    <t>Monthly data, primarily in line with IMF BPM 4 and elemens of BPM 3. In millions of Cyprus pounds.</t>
  </si>
  <si>
    <t xml:space="preserve">As from  2001 onwards the yield of government bonds (for statistical purposes) is calculated  using ISMA formula 6.3. </t>
  </si>
  <si>
    <t>Explanatory Notes on Money, Banking and other Financial Statistics</t>
  </si>
  <si>
    <t>Money Supply</t>
  </si>
  <si>
    <t>Money Supply M1 corresponds to Primary Liquidity in national terminology. It</t>
  </si>
  <si>
    <t>includes currency in circulation net of cash held in tills of domestic banks, local</t>
  </si>
  <si>
    <t>and foreign currency demand deposits of residents (excl. government) with</t>
  </si>
  <si>
    <t>domestic banks and sight balances of public corporations with the Central Bank of</t>
  </si>
  <si>
    <t>Cyprus (CBC).</t>
  </si>
  <si>
    <t>Money Supply M2 corresponds to Total Liquidity in national terminology. It</t>
  </si>
  <si>
    <t>comprises M1, savings and notice/fixed deposits of residents (excl. government)</t>
  </si>
  <si>
    <t>with domestic banks in local and foreign currency and sinking funds of public</t>
  </si>
  <si>
    <t>corporations with the CBC.</t>
  </si>
  <si>
    <t>Credit and deposits</t>
  </si>
  <si>
    <t>MFI loans to Central Government. This item comprises loans and advances to</t>
  </si>
  <si>
    <t>Central Government (Government and Government Agencies) by the CBC and</t>
  </si>
  <si>
    <t>the domestic banks and Treasury Bills and other government securities held by the</t>
  </si>
  <si>
    <t>CBC and the domestic banks.</t>
  </si>
  <si>
    <t>MFI loans to other residents correspond to Claims on the private sector in</t>
  </si>
  <si>
    <t>national terminology. It comprises advances and loans by domestic banks to</t>
  </si>
  <si>
    <t>residents (excluding government) in local and foreign currency and to nonresidents</t>
  </si>
  <si>
    <t>in local currency, local bills discounted, securities of public corporations</t>
  </si>
  <si>
    <t>and other local authorities held by domestic banks and government guaranteed</t>
  </si>
  <si>
    <t>debt securities (other than treasury bills and government bonds) held by the CBC.</t>
  </si>
  <si>
    <t>Residents’ deposits with MFIs</t>
  </si>
  <si>
    <t>Central Government deposits with MFIs comprises Central Government</t>
  </si>
  <si>
    <t>(Government and Government Agencies) deposits with the CBC (including</t>
  </si>
  <si>
    <t>sinking fund deposits), and with the domestic banks.</t>
  </si>
  <si>
    <t>Other residents’ deposits with MFIs comprises deposits of residents (excl.</t>
  </si>
  <si>
    <t>government) with the domestic banks as well as deposits and sinking fund</t>
  </si>
  <si>
    <t>deposits of public corporations with the CBC.</t>
  </si>
  <si>
    <t>Interest Rates</t>
  </si>
  <si>
    <t>Central Bank interest rates</t>
  </si>
  <si>
    <t>Overnight deposit facility rate: Interest rate on overnight deposit facility of the</t>
  </si>
  <si>
    <t>CBC. As from January 1996, the CBC offers to banks an overnight deposit</t>
  </si>
  <si>
    <t>facility, the interest rate of which is intended to provide the floor for short-term</t>
  </si>
  <si>
    <t>money market rates.</t>
  </si>
  <si>
    <t>Marginal lending facility rate: Interest rate on the marginal lending facility of the</t>
  </si>
  <si>
    <t>CBC. As from January 1996, the CBC has introduced a short-term lending facility</t>
  </si>
  <si>
    <t>(lombard-type), the interest rate of which is intended to provide the upper end of</t>
  </si>
  <si>
    <t>money market interest rates.</t>
  </si>
  <si>
    <t>Minimum bid rate on the liquidity providing open market operations i.e. sales of</t>
  </si>
  <si>
    <t>treasury bills by banks to the CBC under repurchase agreements (repos). As from</t>
  </si>
  <si>
    <t>January 1, 1996, repurchase/reverse repurchase transactions have replaced the</t>
  </si>
  <si>
    <t>liquidity ratio as the main instrument of monetary management. As from</t>
  </si>
  <si>
    <t>September 2006, this rate forms the basis for the pricing of credit institution loans</t>
  </si>
  <si>
    <t>in Cyprus pounds, instead of the interest rate on the marginal lending facility</t>
  </si>
  <si>
    <t>(Lombard), which was used until August, 2006.</t>
  </si>
  <si>
    <t>Maximum bid rate on the liquidity absorbing open market operations i.e.</t>
  </si>
  <si>
    <t>purchase of treasury bills by banks from the CBC under repurchase agreement</t>
  </si>
  <si>
    <t>(Reverse repos) or Deposit Acceptances (Depos). As from January 1, 1996,</t>
  </si>
  <si>
    <t>repurchase/reverse repurchase transactions have replaced the liquidity ratio as the</t>
  </si>
  <si>
    <t>main instrument of monetary management.</t>
  </si>
  <si>
    <t>Money market interest rates</t>
  </si>
  <si>
    <t>Interbank offer rate (overnight): It is calculated as the simple average of the rates</t>
  </si>
  <si>
    <t>offered during the month on overnight deposits in the interbank market.</t>
  </si>
  <si>
    <t>Interbank offer rate (1-month): It is calculated as the simple average of the rates</t>
  </si>
  <si>
    <t>offered during the month for 1-month deposits in the interbank market.</t>
  </si>
  <si>
    <t>Interbank offer rate (3-month): It is calculated as the simple average of the rates</t>
  </si>
  <si>
    <t>offered during the month for 3-month deposits in the interbank market.</t>
  </si>
  <si>
    <t>Interbank offer rate (6-month): It is calculated as the simple average of the rates</t>
  </si>
  <si>
    <t>offered during the month for 6-month deposits in the interbank market.</t>
  </si>
  <si>
    <t>Interbank offer rate (12-month): It is calculated as the simple average of the rates</t>
  </si>
  <si>
    <t>offered during the month for 12-month deposits in the interbank market.</t>
  </si>
  <si>
    <t>Treasury bill rate (3-month): As from January 1st 1996, 13-week Treasury Bills</t>
  </si>
  <si>
    <t>have been offered to the public by auction. The rate reported is calculated as the</t>
  </si>
  <si>
    <t>simple average rate resulted at the auctions during the month.</t>
  </si>
  <si>
    <t>Retail bank interest rates</t>
  </si>
  <si>
    <t>The Interest Law of 1977 was in effect until the end of 2000, prescribing a legal</t>
  </si>
  <si>
    <t>ceiling of 9% per annum on interest rates. Within this ceiling, the upper limits of bank</t>
  </si>
  <si>
    <t>deposit and lending interest rates were determined, from time to time, by the CBC.</t>
  </si>
  <si>
    <t>The Interest Rate Liberalization Law came into force on 1 January 2001, providing</t>
  </si>
  <si>
    <t>for the abolition of the interest rate ceiling. Following interest rate liberalization,</t>
  </si>
  <si>
    <t>banks adopted a base lending rate as the reference rate, to which a margin is added</t>
  </si>
  <si>
    <t>according to the risk and creditworthiness of the client. As a transitional measure, the</t>
  </si>
  <si>
    <t>base rate of banks was set equal to the marginal lending rate, so that changes in the</t>
  </si>
  <si>
    <t>official interest rates by the CBC could be passed on effectively to market rates. As</t>
  </si>
  <si>
    <t>from September 2006, the “Minimum bid rate on the liquidity providing open market</t>
  </si>
  <si>
    <t>operations” forms the basis for the pricing of credit institution loans in Cyprus</t>
  </si>
  <si>
    <t>pounds.</t>
  </si>
  <si>
    <t>Deposit rates</t>
  </si>
  <si>
    <t>Current accounts: For the time period 1993 - 2000, data refer to the upper limit</t>
  </si>
  <si>
    <t>prescribed by the CBC. As from 2001 onwards data refer to the average of the</t>
  </si>
  <si>
    <t>representative interest rates offered on current accounts, as defined by the three</t>
  </si>
  <si>
    <t>largest banks.</t>
  </si>
  <si>
    <t>3 month notice - over CYP5000: For the time period 1993 - 2000, data refer to the</t>
  </si>
  <si>
    <t>upper limit prescribed by the CBC. As from 2001 onwards data refer to the</t>
  </si>
  <si>
    <t>average of the representative interest rates offered on 3 month notice deposits for</t>
  </si>
  <si>
    <t>amounts over CYP5000, as defined by the three largest banks.</t>
  </si>
  <si>
    <t>1 year fixed deposits - over CYP5000: For the time period 1993 - 2000, data refer</t>
  </si>
  <si>
    <t>to the upper limit prescribed by the CBC. As from 2001 onwards data refer to the</t>
  </si>
  <si>
    <t>average of the representative interest rates offered on 1 year fixed deposits for</t>
  </si>
  <si>
    <t>Lending rates</t>
  </si>
  <si>
    <t>Lending to enterprises - overdraft within limits: For the time period 1993 - 2000,</t>
  </si>
  <si>
    <t>data refer to the upper limit prescribed by the CBC. For the period January 2001 -</t>
  </si>
  <si>
    <t>November 2001, data refer to the average of the minimum interest rates charged to</t>
  </si>
  <si>
    <t>enterprises for overdrafts within limits, as reported by the three largest banks.</t>
  </si>
  <si>
    <t>From December 2001, data refer to the average of the representative interest rates</t>
  </si>
  <si>
    <t>charged to enterprises for overdrafts within limits, as defined by the three largest</t>
  </si>
  <si>
    <t>banks.</t>
  </si>
  <si>
    <t>Lending to enterprises – secured loans: For the time period 1993 - 2000, data</t>
  </si>
  <si>
    <t>refer to the upper limit prescribed by the CBC. For the period January 2001 -</t>
  </si>
  <si>
    <t>November 2001, data refer to the average of the minimum interest rates charged</t>
  </si>
  <si>
    <t>on secured loans to enterprises, as reported by the three largest banks. From</t>
  </si>
  <si>
    <t>December 2001, data refer to the average of the representative interest rates</t>
  </si>
  <si>
    <t>charged on secured loans to enterprises, as defined by the three largest banks.</t>
  </si>
  <si>
    <t>Personal secured loans: For the time period 1993 - 2000, data refer to the upper</t>
  </si>
  <si>
    <t>limit prescribed by the CBC. For the period January 2001 - November 2001, data</t>
  </si>
  <si>
    <t>refer to the average of the minimum interest rates charged on personal secured</t>
  </si>
  <si>
    <t>loans, as reported by the three largest banks. From December 2001, data refer to</t>
  </si>
  <si>
    <t>the average of the representative interest rates charged on personal secured loans,</t>
  </si>
  <si>
    <t>as defined by the three largest banks.</t>
  </si>
  <si>
    <t>Housing loans secured by assignment of life policy: For the time period 1993 -</t>
  </si>
  <si>
    <t>2000, data refer to the upper limit prescribed by the CBC. For the period January</t>
  </si>
  <si>
    <t>2001 - November 2001, data refer to the average of the minimum interest rates</t>
  </si>
  <si>
    <t>charged on housing loans secured by assignment of life policy, as reported by the</t>
  </si>
  <si>
    <t>three largest banks. From December 2001, data refer to the average of the</t>
  </si>
  <si>
    <t>representative interest rates charged on housing loans secured by assignment of</t>
  </si>
  <si>
    <t>life policy, as defined by the three largest banks.</t>
  </si>
  <si>
    <t>Credit cards: For the time period 1993 - 2000, data refer to the upper limit</t>
  </si>
  <si>
    <t>prescribed by the CBC. For the period January 2001 - November 2001, data refer</t>
  </si>
  <si>
    <t>to the average of the minimum interest rates charged on credit cards, as reported</t>
  </si>
  <si>
    <t>by the three largest banks. From December 2001, data refer to the average of the</t>
  </si>
  <si>
    <t>representative interest rates charged on credit cards, as defined by the three largest</t>
  </si>
  <si>
    <t>Government bond yields</t>
  </si>
  <si>
    <t>Yield on 5-year government bonds: 5-year Government Registered Development</t>
  </si>
  <si>
    <t>Stocks have been offered to the public by auction since April 1997. The yield</t>
  </si>
  <si>
    <t>reported is calculated as the simple average of the weighted average yields</t>
  </si>
  <si>
    <t>resulted at the auctions during the month.</t>
  </si>
  <si>
    <t>Yield on 10-year government bonds: 10-year Government Registered</t>
  </si>
  <si>
    <t>Development Stocks have been offered to the public by auction since November</t>
  </si>
  <si>
    <t>1997. The yield reported is calculated as the simple average of the weighted</t>
  </si>
  <si>
    <t>average yields resulted at the auctions during the month.</t>
  </si>
  <si>
    <t>Foreign Official Reserves</t>
  </si>
  <si>
    <t>Monetary gold value at official price: Bullion, as from December 1st, 1996 is</t>
  </si>
  <si>
    <t>valued under the methodology applied by the European Monetary Institute. It is</t>
  </si>
  <si>
    <t>shown at the lowest of (a) the average of the gold prices recorded at the two daily</t>
  </si>
  <si>
    <t>London fixings during the six months prior to the balance sheet date and (b) the</t>
  </si>
  <si>
    <t>average price at the two London fixings on the penultimate working day of the</t>
  </si>
  <si>
    <t>period. Under the old methodology, gold was valued at cost. From December</t>
  </si>
  <si>
    <t>1996 to November 1997 the revaluation difference (£72,3 million as at 31.12.96)</t>
  </si>
  <si>
    <t>appeared in a Special Reserve Account under "Capital and Reserves"</t>
  </si>
  <si>
    <t>Foreign Exchange includes the foreign liquid assets (foreign notes and coins)</t>
  </si>
  <si>
    <t>held by the CBC, deposits held with foreign banks and foreign quoted securities.</t>
  </si>
  <si>
    <t>Other Claims corresponds to the Government foreign liquid funds.</t>
  </si>
  <si>
    <t>Index of exchange rates</t>
  </si>
  <si>
    <t>Index of effective exchange rate refers to the nominal effective exchange rate</t>
  </si>
  <si>
    <t>compiled by the IMF under the IFS methodology. The base is 1995=100.</t>
  </si>
  <si>
    <t>Index of real effective exchange rates: Following the IFS methodology, the real</t>
  </si>
  <si>
    <t>effective exchange rate is derived from the nominal effective exchange rate index,</t>
  </si>
  <si>
    <t>adjusted for relative changes in consumer prices.</t>
  </si>
  <si>
    <t>Cyprus Central Bank Data</t>
  </si>
  <si>
    <t>Credit and Deposits</t>
  </si>
  <si>
    <t xml:space="preserve">Index of Exchange Rates </t>
  </si>
  <si>
    <r>
      <t>Foreign Official Reserves</t>
    </r>
    <r>
      <rPr>
        <b/>
        <vertAlign val="superscript"/>
        <sz val="12"/>
        <rFont val="Arial"/>
        <family val="2"/>
      </rPr>
      <t xml:space="preserve"> 7</t>
    </r>
  </si>
  <si>
    <r>
      <t xml:space="preserve">Money Supply </t>
    </r>
    <r>
      <rPr>
        <b/>
        <vertAlign val="superscript"/>
        <sz val="12"/>
        <rFont val="Arial"/>
        <family val="2"/>
      </rPr>
      <t>2</t>
    </r>
    <r>
      <rPr>
        <b/>
        <sz val="12"/>
        <rFont val="Arial"/>
        <family val="2"/>
      </rPr>
      <t xml:space="preserve"> </t>
    </r>
  </si>
  <si>
    <r>
      <t xml:space="preserve">Credit and Deposits </t>
    </r>
    <r>
      <rPr>
        <b/>
        <vertAlign val="superscript"/>
        <sz val="12"/>
        <rFont val="Arial"/>
        <family val="2"/>
      </rPr>
      <t>2</t>
    </r>
  </si>
  <si>
    <t>Money, Banking and Other Financial Statistics Notes</t>
  </si>
  <si>
    <t xml:space="preserve">Money, Banking and Other Financial Statistics </t>
  </si>
  <si>
    <t>1995 - 2008</t>
  </si>
</sst>
</file>

<file path=xl/styles.xml><?xml version="1.0" encoding="utf-8"?>
<styleSheet xmlns="http://schemas.openxmlformats.org/spreadsheetml/2006/main">
  <numFmts count="4">
    <numFmt numFmtId="164" formatCode="0.0_)"/>
    <numFmt numFmtId="165" formatCode="#,##0.0"/>
    <numFmt numFmtId="166" formatCode="[$-408]mmm\-yy;@"/>
    <numFmt numFmtId="167" formatCode="###0.00"/>
  </numFmts>
  <fonts count="58">
    <font>
      <sz val="11"/>
      <color theme="1"/>
      <name val="Calibri"/>
      <family val="2"/>
      <scheme val="minor"/>
    </font>
    <font>
      <b/>
      <sz val="12"/>
      <name val="Arial"/>
      <family val="2"/>
      <charset val="161"/>
    </font>
    <font>
      <sz val="10"/>
      <name val="Courier"/>
      <family val="3"/>
    </font>
    <font>
      <b/>
      <sz val="12"/>
      <color indexed="9"/>
      <name val="Arial Greek"/>
      <family val="2"/>
      <charset val="161"/>
    </font>
    <font>
      <sz val="10"/>
      <name val="Arial"/>
      <family val="2"/>
      <charset val="161"/>
    </font>
    <font>
      <b/>
      <sz val="12"/>
      <name val="Arial Greek"/>
      <family val="2"/>
      <charset val="161"/>
    </font>
    <font>
      <b/>
      <u/>
      <sz val="10"/>
      <name val="Arial"/>
      <family val="2"/>
    </font>
    <font>
      <b/>
      <i/>
      <sz val="11"/>
      <name val="Arial Greek"/>
      <family val="2"/>
      <charset val="161"/>
    </font>
    <font>
      <sz val="11"/>
      <name val="Arial"/>
      <family val="2"/>
      <charset val="161"/>
    </font>
    <font>
      <sz val="9"/>
      <name val="Arial"/>
      <family val="2"/>
      <charset val="161"/>
    </font>
    <font>
      <sz val="8"/>
      <name val="Arial"/>
      <family val="2"/>
      <charset val="161"/>
    </font>
    <font>
      <b/>
      <sz val="12"/>
      <color indexed="12"/>
      <name val="Arial Greek"/>
      <family val="2"/>
      <charset val="161"/>
    </font>
    <font>
      <b/>
      <sz val="10"/>
      <name val="Arial"/>
      <family val="2"/>
    </font>
    <font>
      <b/>
      <sz val="10"/>
      <name val="Arial"/>
      <family val="2"/>
      <charset val="161"/>
    </font>
    <font>
      <b/>
      <sz val="11"/>
      <name val="Arial"/>
      <family val="2"/>
      <charset val="161"/>
    </font>
    <font>
      <b/>
      <sz val="9"/>
      <name val="Arial"/>
      <family val="2"/>
      <charset val="161"/>
    </font>
    <font>
      <b/>
      <sz val="8"/>
      <name val="Arial"/>
      <family val="2"/>
      <charset val="161"/>
    </font>
    <font>
      <b/>
      <sz val="11"/>
      <name val="Arial"/>
      <family val="2"/>
    </font>
    <font>
      <b/>
      <sz val="9"/>
      <name val="Arial"/>
      <family val="2"/>
    </font>
    <font>
      <b/>
      <sz val="8"/>
      <name val="Arial"/>
      <family val="2"/>
    </font>
    <font>
      <sz val="10"/>
      <name val="Arial"/>
      <family val="2"/>
    </font>
    <font>
      <sz val="10"/>
      <color indexed="8"/>
      <name val="Arial"/>
      <family val="2"/>
      <charset val="161"/>
    </font>
    <font>
      <b/>
      <sz val="11"/>
      <color indexed="8"/>
      <name val="Arial"/>
      <family val="2"/>
      <charset val="161"/>
    </font>
    <font>
      <sz val="11"/>
      <color indexed="8"/>
      <name val="Arial"/>
      <family val="2"/>
      <charset val="161"/>
    </font>
    <font>
      <sz val="9"/>
      <color indexed="8"/>
      <name val="Arial"/>
      <family val="2"/>
      <charset val="161"/>
    </font>
    <font>
      <sz val="8"/>
      <color indexed="8"/>
      <name val="Arial"/>
      <family val="2"/>
      <charset val="161"/>
    </font>
    <font>
      <sz val="8"/>
      <name val="Arial"/>
      <family val="2"/>
    </font>
    <font>
      <b/>
      <sz val="11"/>
      <color indexed="8"/>
      <name val="Arial"/>
      <family val="2"/>
    </font>
    <font>
      <b/>
      <i/>
      <sz val="11"/>
      <color indexed="8"/>
      <name val="Arial"/>
      <family val="2"/>
      <charset val="161"/>
    </font>
    <font>
      <i/>
      <sz val="11"/>
      <name val="Arial"/>
      <family val="2"/>
      <charset val="161"/>
    </font>
    <font>
      <i/>
      <sz val="10"/>
      <color indexed="8"/>
      <name val="Arial"/>
      <family val="2"/>
      <charset val="161"/>
    </font>
    <font>
      <b/>
      <i/>
      <sz val="8"/>
      <color indexed="8"/>
      <name val="Arial"/>
      <family val="2"/>
      <charset val="161"/>
    </font>
    <font>
      <i/>
      <sz val="11"/>
      <color indexed="8"/>
      <name val="Arial"/>
      <family val="2"/>
      <charset val="161"/>
    </font>
    <font>
      <b/>
      <i/>
      <sz val="9"/>
      <color indexed="8"/>
      <name val="Arial"/>
      <family val="2"/>
      <charset val="161"/>
    </font>
    <font>
      <i/>
      <sz val="10"/>
      <name val="Arial"/>
      <family val="2"/>
      <charset val="161"/>
    </font>
    <font>
      <i/>
      <sz val="9"/>
      <color indexed="8"/>
      <name val="Arial"/>
      <family val="2"/>
      <charset val="161"/>
    </font>
    <font>
      <i/>
      <sz val="8"/>
      <color indexed="8"/>
      <name val="Arial"/>
      <family val="2"/>
      <charset val="161"/>
    </font>
    <font>
      <i/>
      <sz val="8"/>
      <name val="Arial"/>
      <family val="2"/>
    </font>
    <font>
      <sz val="9"/>
      <name val="Arial"/>
      <family val="2"/>
    </font>
    <font>
      <b/>
      <sz val="10"/>
      <color indexed="8"/>
      <name val="Arial"/>
      <family val="2"/>
      <charset val="161"/>
    </font>
    <font>
      <b/>
      <sz val="9"/>
      <color indexed="8"/>
      <name val="Arial"/>
      <family val="2"/>
      <charset val="161"/>
    </font>
    <font>
      <b/>
      <sz val="8"/>
      <color indexed="8"/>
      <name val="Arial"/>
      <family val="2"/>
      <charset val="161"/>
    </font>
    <font>
      <u/>
      <sz val="11"/>
      <color indexed="8"/>
      <name val="Arial"/>
      <family val="2"/>
      <charset val="161"/>
    </font>
    <font>
      <u/>
      <sz val="10"/>
      <color indexed="8"/>
      <name val="Arial"/>
      <family val="2"/>
      <charset val="161"/>
    </font>
    <font>
      <b/>
      <sz val="11"/>
      <name val="Arial"/>
      <family val="2"/>
    </font>
    <font>
      <b/>
      <sz val="12"/>
      <name val="Arial"/>
      <family val="2"/>
    </font>
    <font>
      <b/>
      <sz val="14"/>
      <name val="Arial"/>
      <family val="2"/>
    </font>
    <font>
      <b/>
      <sz val="10"/>
      <name val="Arial Greek"/>
    </font>
    <font>
      <b/>
      <sz val="12"/>
      <name val="Arial Greek"/>
    </font>
    <font>
      <b/>
      <vertAlign val="superscript"/>
      <sz val="12"/>
      <name val="Arial"/>
      <family val="2"/>
    </font>
    <font>
      <sz val="12"/>
      <name val="Arial"/>
      <family val="2"/>
    </font>
    <font>
      <b/>
      <vertAlign val="superscript"/>
      <sz val="10"/>
      <name val="Arial"/>
      <family val="2"/>
    </font>
    <font>
      <vertAlign val="superscript"/>
      <sz val="10"/>
      <name val="Arial"/>
      <family val="2"/>
    </font>
    <font>
      <sz val="10"/>
      <color indexed="8"/>
      <name val="Arial"/>
      <family val="2"/>
    </font>
    <font>
      <b/>
      <u/>
      <sz val="12"/>
      <name val="Arial"/>
      <family val="2"/>
    </font>
    <font>
      <sz val="11"/>
      <color theme="1"/>
      <name val="Arial"/>
      <family val="2"/>
    </font>
    <font>
      <b/>
      <sz val="20"/>
      <color theme="1"/>
      <name val="Arial"/>
      <family val="2"/>
    </font>
    <font>
      <b/>
      <sz val="14"/>
      <color theme="1"/>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2" fillId="0" borderId="0"/>
  </cellStyleXfs>
  <cellXfs count="330">
    <xf numFmtId="0" fontId="0" fillId="0" borderId="0" xfId="0"/>
    <xf numFmtId="0" fontId="1" fillId="0" borderId="0" xfId="0" applyFont="1" applyBorder="1"/>
    <xf numFmtId="0" fontId="4" fillId="0" borderId="0" xfId="0" applyFont="1" applyBorder="1"/>
    <xf numFmtId="0" fontId="4" fillId="0" borderId="0" xfId="0" applyFont="1"/>
    <xf numFmtId="0" fontId="6" fillId="0" borderId="0" xfId="0" applyFont="1" applyBorder="1"/>
    <xf numFmtId="0" fontId="13" fillId="0" borderId="0" xfId="0" applyFont="1" applyBorder="1" applyAlignment="1">
      <alignment horizontal="centerContinuous"/>
    </xf>
    <xf numFmtId="0" fontId="12" fillId="0" borderId="0" xfId="0" applyFont="1" applyBorder="1" applyAlignment="1">
      <alignment horizontal="centerContinuous"/>
    </xf>
    <xf numFmtId="0" fontId="4" fillId="0" borderId="0" xfId="0" applyFont="1" applyBorder="1" applyAlignment="1">
      <alignment horizontal="centerContinuous"/>
    </xf>
    <xf numFmtId="0" fontId="14" fillId="0" borderId="5" xfId="0" applyFont="1" applyBorder="1" applyAlignment="1">
      <alignment horizontal="centerContinuous"/>
    </xf>
    <xf numFmtId="0" fontId="14" fillId="0" borderId="0" xfId="0" applyFont="1" applyBorder="1" applyAlignment="1">
      <alignment horizontal="centerContinuous"/>
    </xf>
    <xf numFmtId="0" fontId="15" fillId="0" borderId="0" xfId="0" applyFont="1" applyBorder="1" applyAlignment="1">
      <alignment horizontal="centerContinuous"/>
    </xf>
    <xf numFmtId="0" fontId="16" fillId="0" borderId="0" xfId="0" applyFont="1" applyBorder="1" applyAlignment="1">
      <alignment horizontal="centerContinuous"/>
    </xf>
    <xf numFmtId="0" fontId="13" fillId="0" borderId="6" xfId="0" applyFont="1" applyBorder="1" applyAlignment="1">
      <alignment horizontal="centerContinuous"/>
    </xf>
    <xf numFmtId="0" fontId="13" fillId="0" borderId="7" xfId="0" applyFont="1" applyBorder="1" applyAlignment="1">
      <alignment horizontal="center"/>
    </xf>
    <xf numFmtId="0" fontId="13" fillId="0" borderId="6" xfId="0" applyFont="1" applyBorder="1" applyAlignment="1">
      <alignment horizontal="center"/>
    </xf>
    <xf numFmtId="49" fontId="14" fillId="0" borderId="5" xfId="0" applyNumberFormat="1" applyFont="1" applyBorder="1" applyAlignment="1"/>
    <xf numFmtId="0" fontId="14" fillId="0" borderId="0" xfId="0" applyFont="1" applyBorder="1" applyAlignment="1"/>
    <xf numFmtId="0" fontId="13" fillId="0" borderId="0" xfId="0" applyFont="1" applyBorder="1" applyAlignment="1"/>
    <xf numFmtId="0" fontId="15" fillId="0" borderId="0" xfId="0" applyFont="1" applyBorder="1" applyAlignment="1"/>
    <xf numFmtId="0" fontId="16" fillId="0" borderId="0" xfId="0" applyFont="1" applyBorder="1" applyAlignment="1"/>
    <xf numFmtId="0" fontId="13" fillId="0" borderId="6" xfId="0" applyFont="1" applyBorder="1" applyAlignment="1"/>
    <xf numFmtId="165" fontId="12" fillId="0" borderId="6" xfId="0" applyNumberFormat="1" applyFont="1" applyFill="1" applyBorder="1" applyAlignment="1">
      <alignment horizontal="right"/>
    </xf>
    <xf numFmtId="165" fontId="12" fillId="0" borderId="6" xfId="0" applyNumberFormat="1" applyFont="1" applyBorder="1" applyAlignment="1">
      <alignment horizontal="right"/>
    </xf>
    <xf numFmtId="0" fontId="14" fillId="0" borderId="5" xfId="0" applyFont="1" applyBorder="1"/>
    <xf numFmtId="0" fontId="14" fillId="0" borderId="0" xfId="0" applyFont="1" applyBorder="1"/>
    <xf numFmtId="0" fontId="8" fillId="0" borderId="0" xfId="0" applyFont="1" applyBorder="1" applyAlignment="1">
      <alignment horizontal="left"/>
    </xf>
    <xf numFmtId="0" fontId="8" fillId="0" borderId="0" xfId="0" applyFont="1" applyBorder="1"/>
    <xf numFmtId="0" fontId="9" fillId="0" borderId="0" xfId="0" applyFont="1" applyBorder="1"/>
    <xf numFmtId="0" fontId="10" fillId="0" borderId="0" xfId="0" applyFont="1" applyBorder="1"/>
    <xf numFmtId="0" fontId="4" fillId="0" borderId="6" xfId="0" applyFont="1" applyBorder="1"/>
    <xf numFmtId="165" fontId="20" fillId="0" borderId="7" xfId="0" applyNumberFormat="1" applyFont="1" applyBorder="1" applyAlignment="1">
      <alignment horizontal="right"/>
    </xf>
    <xf numFmtId="0" fontId="21" fillId="0" borderId="0" xfId="0" applyFont="1" applyBorder="1" applyAlignment="1">
      <alignment horizontal="centerContinuous"/>
    </xf>
    <xf numFmtId="0" fontId="8" fillId="0" borderId="5" xfId="0" applyFont="1" applyBorder="1"/>
    <xf numFmtId="0" fontId="22" fillId="0" borderId="0" xfId="0" applyFont="1" applyBorder="1"/>
    <xf numFmtId="0" fontId="23" fillId="0" borderId="0" xfId="0" applyFont="1" applyBorder="1"/>
    <xf numFmtId="0" fontId="21" fillId="0" borderId="0" xfId="0" applyFont="1" applyBorder="1"/>
    <xf numFmtId="0" fontId="24" fillId="0" borderId="0" xfId="0" applyFont="1" applyBorder="1"/>
    <xf numFmtId="0" fontId="25" fillId="0" borderId="0" xfId="0" applyFont="1" applyBorder="1"/>
    <xf numFmtId="0" fontId="25" fillId="0" borderId="6" xfId="0" applyFont="1" applyBorder="1"/>
    <xf numFmtId="0" fontId="22" fillId="0" borderId="5" xfId="0" applyFont="1" applyBorder="1"/>
    <xf numFmtId="165" fontId="26" fillId="0" borderId="7" xfId="0" applyNumberFormat="1" applyFont="1" applyBorder="1" applyAlignment="1">
      <alignment horizontal="right"/>
    </xf>
    <xf numFmtId="165" fontId="26" fillId="0" borderId="6" xfId="0" applyNumberFormat="1" applyFont="1" applyBorder="1" applyAlignment="1">
      <alignment horizontal="right"/>
    </xf>
    <xf numFmtId="0" fontId="23" fillId="0" borderId="5" xfId="0" applyFont="1" applyBorder="1"/>
    <xf numFmtId="0" fontId="27" fillId="0" borderId="0" xfId="0" applyFont="1" applyBorder="1"/>
    <xf numFmtId="165" fontId="12" fillId="0" borderId="7" xfId="0" applyNumberFormat="1" applyFont="1" applyFill="1" applyBorder="1" applyAlignment="1">
      <alignment horizontal="right"/>
    </xf>
    <xf numFmtId="165" fontId="12" fillId="0" borderId="7" xfId="0" applyNumberFormat="1" applyFont="1" applyBorder="1" applyAlignment="1">
      <alignment horizontal="right"/>
    </xf>
    <xf numFmtId="0" fontId="23" fillId="0" borderId="5" xfId="0" applyFont="1" applyFill="1" applyBorder="1"/>
    <xf numFmtId="0" fontId="23" fillId="0" borderId="0" xfId="0" applyFont="1" applyFill="1" applyBorder="1"/>
    <xf numFmtId="0" fontId="21" fillId="0" borderId="0" xfId="0" applyFont="1" applyFill="1" applyBorder="1"/>
    <xf numFmtId="0" fontId="24" fillId="0" borderId="0" xfId="0" applyFont="1" applyFill="1" applyBorder="1"/>
    <xf numFmtId="0" fontId="25" fillId="0" borderId="0" xfId="0" applyFont="1" applyFill="1" applyBorder="1"/>
    <xf numFmtId="0" fontId="25" fillId="0" borderId="6" xfId="0" applyFont="1" applyFill="1" applyBorder="1"/>
    <xf numFmtId="0" fontId="28" fillId="0" borderId="0" xfId="0" applyFont="1" applyFill="1" applyBorder="1"/>
    <xf numFmtId="0" fontId="29" fillId="0" borderId="0" xfId="0" applyFont="1" applyBorder="1"/>
    <xf numFmtId="0" fontId="30" fillId="0" borderId="0" xfId="0" applyFont="1" applyFill="1" applyBorder="1"/>
    <xf numFmtId="0" fontId="31" fillId="0" borderId="0" xfId="0" applyFont="1" applyBorder="1"/>
    <xf numFmtId="0" fontId="31" fillId="0" borderId="6" xfId="0" applyFont="1" applyBorder="1"/>
    <xf numFmtId="0" fontId="32" fillId="0" borderId="5" xfId="0" applyFont="1" applyFill="1" applyBorder="1"/>
    <xf numFmtId="0" fontId="32" fillId="0" borderId="0" xfId="0" applyFont="1" applyFill="1" applyBorder="1"/>
    <xf numFmtId="0" fontId="32" fillId="0" borderId="0" xfId="0" applyFont="1" applyBorder="1"/>
    <xf numFmtId="0" fontId="33" fillId="0" borderId="0" xfId="0" applyFont="1" applyFill="1" applyBorder="1"/>
    <xf numFmtId="0" fontId="30" fillId="0" borderId="0" xfId="0" applyFont="1" applyBorder="1"/>
    <xf numFmtId="0" fontId="33" fillId="0" borderId="0" xfId="0" applyFont="1" applyBorder="1"/>
    <xf numFmtId="0" fontId="34" fillId="0" borderId="0" xfId="0" applyFont="1" applyBorder="1"/>
    <xf numFmtId="165" fontId="18" fillId="0" borderId="7" xfId="0" applyNumberFormat="1" applyFont="1" applyBorder="1" applyAlignment="1">
      <alignment horizontal="right"/>
    </xf>
    <xf numFmtId="165" fontId="18" fillId="0" borderId="6" xfId="0" applyNumberFormat="1" applyFont="1" applyBorder="1" applyAlignment="1">
      <alignment horizontal="right"/>
    </xf>
    <xf numFmtId="0" fontId="31" fillId="0" borderId="0" xfId="0" applyFont="1" applyFill="1" applyBorder="1"/>
    <xf numFmtId="0" fontId="31" fillId="0" borderId="6" xfId="0" applyFont="1" applyFill="1" applyBorder="1"/>
    <xf numFmtId="0" fontId="32" fillId="0" borderId="8" xfId="0" applyFont="1" applyFill="1" applyBorder="1"/>
    <xf numFmtId="0" fontId="32" fillId="0" borderId="9" xfId="0" applyFont="1" applyFill="1" applyBorder="1"/>
    <xf numFmtId="0" fontId="32" fillId="0" borderId="9" xfId="0" applyFont="1" applyBorder="1"/>
    <xf numFmtId="0" fontId="29" fillId="0" borderId="9" xfId="0" applyFont="1" applyBorder="1"/>
    <xf numFmtId="0" fontId="30" fillId="0" borderId="9" xfId="0" applyFont="1" applyBorder="1"/>
    <xf numFmtId="0" fontId="35" fillId="0" borderId="9" xfId="0" applyFont="1" applyBorder="1"/>
    <xf numFmtId="0" fontId="36" fillId="0" borderId="9" xfId="0" applyFont="1" applyBorder="1"/>
    <xf numFmtId="0" fontId="36" fillId="0" borderId="10" xfId="0" applyFont="1" applyBorder="1"/>
    <xf numFmtId="165" fontId="37" fillId="0" borderId="11" xfId="0" applyNumberFormat="1" applyFont="1" applyBorder="1" applyAlignment="1">
      <alignment horizontal="center"/>
    </xf>
    <xf numFmtId="165" fontId="26" fillId="0" borderId="11" xfId="0" applyNumberFormat="1" applyFont="1" applyBorder="1" applyAlignment="1">
      <alignment horizontal="center"/>
    </xf>
    <xf numFmtId="0" fontId="38" fillId="0" borderId="0" xfId="0" applyFont="1"/>
    <xf numFmtId="0" fontId="8" fillId="0" borderId="5" xfId="0" applyFont="1" applyBorder="1" applyAlignment="1">
      <alignment horizontal="centerContinuous"/>
    </xf>
    <xf numFmtId="0" fontId="8" fillId="0" borderId="0" xfId="0" applyFont="1" applyBorder="1" applyAlignment="1">
      <alignment horizontal="centerContinuous"/>
    </xf>
    <xf numFmtId="165" fontId="20" fillId="0" borderId="7" xfId="0" applyNumberFormat="1" applyFont="1" applyBorder="1" applyAlignment="1">
      <alignment horizontal="center"/>
    </xf>
    <xf numFmtId="165" fontId="20" fillId="0" borderId="6" xfId="0" applyNumberFormat="1" applyFont="1" applyBorder="1" applyAlignment="1">
      <alignment horizontal="center"/>
    </xf>
    <xf numFmtId="0" fontId="8" fillId="0" borderId="5" xfId="0" applyFont="1" applyBorder="1" applyAlignment="1"/>
    <xf numFmtId="0" fontId="8" fillId="0" borderId="0" xfId="0" applyFont="1" applyBorder="1" applyAlignment="1"/>
    <xf numFmtId="165" fontId="18" fillId="0" borderId="6" xfId="0" applyNumberFormat="1" applyFont="1" applyFill="1" applyBorder="1" applyAlignment="1">
      <alignment horizontal="right"/>
    </xf>
    <xf numFmtId="165" fontId="38" fillId="0" borderId="7" xfId="0" applyNumberFormat="1" applyFont="1" applyBorder="1" applyAlignment="1">
      <alignment horizontal="right"/>
    </xf>
    <xf numFmtId="165" fontId="19" fillId="0" borderId="6" xfId="0" applyNumberFormat="1" applyFont="1" applyBorder="1" applyAlignment="1">
      <alignment horizontal="right"/>
    </xf>
    <xf numFmtId="165" fontId="26" fillId="0" borderId="7" xfId="0" applyNumberFormat="1" applyFont="1" applyFill="1" applyBorder="1" applyAlignment="1">
      <alignment horizontal="right"/>
    </xf>
    <xf numFmtId="0" fontId="4" fillId="0" borderId="0" xfId="0" applyFont="1" applyBorder="1" applyAlignment="1"/>
    <xf numFmtId="0" fontId="23" fillId="0" borderId="8" xfId="0" applyFont="1" applyBorder="1"/>
    <xf numFmtId="0" fontId="23" fillId="0" borderId="9" xfId="0" applyFont="1" applyBorder="1"/>
    <xf numFmtId="0" fontId="4" fillId="0" borderId="9" xfId="0" applyFont="1" applyBorder="1"/>
    <xf numFmtId="0" fontId="8" fillId="0" borderId="9" xfId="0" applyFont="1" applyBorder="1"/>
    <xf numFmtId="0" fontId="21" fillId="0" borderId="9" xfId="0" applyFont="1" applyFill="1" applyBorder="1"/>
    <xf numFmtId="0" fontId="24" fillId="0" borderId="9" xfId="0" applyFont="1" applyFill="1" applyBorder="1"/>
    <xf numFmtId="0" fontId="25" fillId="0" borderId="9" xfId="0" applyFont="1" applyFill="1" applyBorder="1"/>
    <xf numFmtId="0" fontId="25" fillId="0" borderId="10" xfId="0" applyFont="1" applyFill="1" applyBorder="1"/>
    <xf numFmtId="165" fontId="12" fillId="0" borderId="10" xfId="0" applyNumberFormat="1" applyFont="1" applyBorder="1" applyAlignment="1">
      <alignment horizontal="center"/>
    </xf>
    <xf numFmtId="0" fontId="17" fillId="0" borderId="5" xfId="0" applyFont="1" applyBorder="1" applyAlignment="1">
      <alignment horizontal="centerContinuous"/>
    </xf>
    <xf numFmtId="0" fontId="17" fillId="0" borderId="0" xfId="0" applyFont="1" applyBorder="1" applyAlignment="1">
      <alignment horizontal="centerContinuous"/>
    </xf>
    <xf numFmtId="0" fontId="18" fillId="0" borderId="0" xfId="0" applyFont="1" applyBorder="1" applyAlignment="1">
      <alignment horizontal="centerContinuous"/>
    </xf>
    <xf numFmtId="0" fontId="19" fillId="0" borderId="0" xfId="0" applyFont="1" applyBorder="1" applyAlignment="1">
      <alignment horizontal="centerContinuous"/>
    </xf>
    <xf numFmtId="0" fontId="12" fillId="0" borderId="6" xfId="0" applyFont="1" applyBorder="1" applyAlignment="1">
      <alignment horizontal="centerContinuous"/>
    </xf>
    <xf numFmtId="165" fontId="12" fillId="0" borderId="7" xfId="0" applyNumberFormat="1" applyFont="1" applyBorder="1" applyAlignment="1">
      <alignment horizontal="center"/>
    </xf>
    <xf numFmtId="165" fontId="12" fillId="0" borderId="6" xfId="0" applyNumberFormat="1" applyFont="1" applyBorder="1" applyAlignment="1">
      <alignment horizontal="center"/>
    </xf>
    <xf numFmtId="0" fontId="17" fillId="0" borderId="0" xfId="0" applyFont="1" applyBorder="1"/>
    <xf numFmtId="0" fontId="21" fillId="0" borderId="0" xfId="0" applyFont="1" applyFill="1" applyBorder="1" applyAlignment="1">
      <alignment horizontal="centerContinuous"/>
    </xf>
    <xf numFmtId="0" fontId="27" fillId="0" borderId="0" xfId="0" applyFont="1" applyFill="1" applyBorder="1"/>
    <xf numFmtId="0" fontId="4" fillId="0" borderId="0" xfId="0" applyFont="1" applyBorder="1" applyAlignment="1">
      <alignment horizontal="center"/>
    </xf>
    <xf numFmtId="0" fontId="4" fillId="0" borderId="0" xfId="0" applyFont="1" applyFill="1" applyBorder="1"/>
    <xf numFmtId="0" fontId="39" fillId="0" borderId="0" xfId="0" applyFont="1" applyBorder="1"/>
    <xf numFmtId="0" fontId="40" fillId="0" borderId="0" xfId="0" applyFont="1" applyBorder="1"/>
    <xf numFmtId="0" fontId="41" fillId="0" borderId="0" xfId="0" applyFont="1" applyBorder="1"/>
    <xf numFmtId="0" fontId="41" fillId="0" borderId="6" xfId="0" applyFont="1" applyBorder="1"/>
    <xf numFmtId="165" fontId="20" fillId="0" borderId="6" xfId="0" applyNumberFormat="1" applyFont="1" applyFill="1" applyBorder="1" applyAlignment="1">
      <alignment horizontal="right"/>
    </xf>
    <xf numFmtId="0" fontId="21" fillId="0" borderId="6" xfId="0" applyFont="1" applyBorder="1"/>
    <xf numFmtId="0" fontId="42" fillId="0" borderId="5" xfId="0" applyFont="1" applyBorder="1"/>
    <xf numFmtId="0" fontId="42" fillId="0" borderId="0" xfId="0" applyFont="1" applyBorder="1"/>
    <xf numFmtId="165" fontId="20" fillId="0" borderId="6" xfId="0" applyNumberFormat="1" applyFont="1" applyBorder="1" applyAlignment="1">
      <alignment horizontal="right"/>
    </xf>
    <xf numFmtId="0" fontId="43" fillId="0" borderId="0" xfId="0" applyFont="1" applyBorder="1"/>
    <xf numFmtId="0" fontId="21" fillId="0" borderId="6" xfId="0" applyFont="1" applyFill="1" applyBorder="1"/>
    <xf numFmtId="0" fontId="21" fillId="0" borderId="9" xfId="0" applyFont="1" applyBorder="1"/>
    <xf numFmtId="0" fontId="24" fillId="0" borderId="9" xfId="0" applyFont="1" applyBorder="1"/>
    <xf numFmtId="0" fontId="25" fillId="0" borderId="9" xfId="0" applyFont="1" applyBorder="1"/>
    <xf numFmtId="0" fontId="21" fillId="0" borderId="10" xfId="0" applyFont="1" applyBorder="1"/>
    <xf numFmtId="165" fontId="4" fillId="0" borderId="10" xfId="0" applyNumberFormat="1" applyFont="1" applyBorder="1" applyAlignment="1">
      <alignment horizontal="center"/>
    </xf>
    <xf numFmtId="0" fontId="21" fillId="0" borderId="0" xfId="0" applyFont="1" applyBorder="1" applyAlignment="1">
      <alignment horizontal="left"/>
    </xf>
    <xf numFmtId="0" fontId="13" fillId="0" borderId="12" xfId="0" applyFont="1" applyBorder="1" applyAlignment="1">
      <alignment horizontal="center"/>
    </xf>
    <xf numFmtId="165" fontId="19" fillId="0" borderId="7" xfId="0" applyNumberFormat="1" applyFont="1" applyBorder="1" applyAlignment="1">
      <alignment horizontal="right"/>
    </xf>
    <xf numFmtId="165" fontId="12" fillId="0" borderId="11" xfId="0" applyNumberFormat="1" applyFont="1" applyBorder="1" applyAlignment="1">
      <alignment horizontal="center"/>
    </xf>
    <xf numFmtId="165" fontId="20" fillId="0" borderId="7" xfId="0" applyNumberFormat="1" applyFont="1" applyFill="1" applyBorder="1" applyAlignment="1">
      <alignment horizontal="right"/>
    </xf>
    <xf numFmtId="165" fontId="4" fillId="0" borderId="11" xfId="0" applyNumberFormat="1" applyFont="1" applyBorder="1" applyAlignment="1">
      <alignment horizontal="center"/>
    </xf>
    <xf numFmtId="165" fontId="13" fillId="2" borderId="0" xfId="0" applyNumberFormat="1" applyFont="1" applyFill="1"/>
    <xf numFmtId="165" fontId="26" fillId="0" borderId="6" xfId="0" applyNumberFormat="1" applyFont="1" applyFill="1" applyBorder="1" applyAlignment="1">
      <alignment horizontal="right"/>
    </xf>
    <xf numFmtId="0" fontId="8" fillId="0" borderId="5" xfId="0" applyFont="1" applyFill="1" applyBorder="1"/>
    <xf numFmtId="0" fontId="8" fillId="0" borderId="0" xfId="0" applyFont="1" applyFill="1" applyBorder="1"/>
    <xf numFmtId="0" fontId="4" fillId="0" borderId="0" xfId="0" applyFont="1" applyFill="1"/>
    <xf numFmtId="0" fontId="45" fillId="0" borderId="0" xfId="0" applyFont="1" applyFill="1" applyAlignment="1">
      <alignment horizontal="centerContinuous"/>
    </xf>
    <xf numFmtId="0" fontId="12" fillId="0" borderId="0" xfId="0" applyFont="1" applyFill="1" applyAlignment="1">
      <alignment horizontal="centerContinuous"/>
    </xf>
    <xf numFmtId="0" fontId="13" fillId="0" borderId="0" xfId="0" applyFont="1" applyFill="1" applyBorder="1" applyAlignment="1">
      <alignment horizontal="centerContinuous"/>
    </xf>
    <xf numFmtId="0" fontId="14" fillId="0" borderId="9" xfId="0" applyFont="1" applyFill="1" applyBorder="1" applyAlignment="1">
      <alignment horizontal="centerContinuous"/>
    </xf>
    <xf numFmtId="0" fontId="12" fillId="0" borderId="6" xfId="0" applyFont="1" applyFill="1" applyBorder="1" applyAlignment="1">
      <alignment horizontal="centerContinuous"/>
    </xf>
    <xf numFmtId="0" fontId="4" fillId="0" borderId="6" xfId="0" applyFont="1" applyFill="1" applyBorder="1" applyAlignment="1">
      <alignment horizontal="centerContinuous"/>
    </xf>
    <xf numFmtId="0" fontId="14" fillId="0" borderId="0" xfId="0" applyFont="1" applyFill="1" applyBorder="1" applyAlignment="1">
      <alignment horizontal="centerContinuous"/>
    </xf>
    <xf numFmtId="0" fontId="15" fillId="0" borderId="0" xfId="0" applyFont="1" applyFill="1" applyBorder="1" applyAlignment="1">
      <alignment horizontal="centerContinuous"/>
    </xf>
    <xf numFmtId="0" fontId="16" fillId="0" borderId="0" xfId="0" applyFont="1" applyFill="1" applyBorder="1" applyAlignment="1">
      <alignment horizontal="centerContinuous"/>
    </xf>
    <xf numFmtId="0" fontId="13" fillId="0" borderId="6" xfId="0" applyFont="1" applyFill="1" applyBorder="1" applyAlignment="1">
      <alignment horizontal="centerContinuous"/>
    </xf>
    <xf numFmtId="0" fontId="13" fillId="0" borderId="7" xfId="0" applyFont="1" applyFill="1" applyBorder="1" applyAlignment="1">
      <alignment horizontal="center"/>
    </xf>
    <xf numFmtId="0" fontId="13" fillId="0" borderId="6" xfId="0" applyFont="1" applyFill="1" applyBorder="1" applyAlignment="1">
      <alignment horizontal="center"/>
    </xf>
    <xf numFmtId="49" fontId="14" fillId="0" borderId="0" xfId="0" applyNumberFormat="1" applyFont="1" applyFill="1" applyBorder="1" applyAlignment="1"/>
    <xf numFmtId="0" fontId="14" fillId="0" borderId="0" xfId="0" applyFont="1" applyFill="1" applyBorder="1" applyAlignment="1"/>
    <xf numFmtId="0" fontId="13" fillId="0" borderId="0" xfId="0" applyFont="1" applyFill="1" applyBorder="1" applyAlignment="1"/>
    <xf numFmtId="0" fontId="15" fillId="0" borderId="0" xfId="0" applyFont="1" applyFill="1" applyBorder="1" applyAlignment="1"/>
    <xf numFmtId="0" fontId="16" fillId="0" borderId="0" xfId="0" applyFont="1" applyFill="1" applyBorder="1" applyAlignment="1"/>
    <xf numFmtId="0" fontId="13" fillId="0" borderId="6" xfId="0" applyFont="1" applyFill="1" applyBorder="1" applyAlignment="1"/>
    <xf numFmtId="0" fontId="14" fillId="0" borderId="0" xfId="0" applyFont="1" applyFill="1" applyBorder="1"/>
    <xf numFmtId="0" fontId="8" fillId="0" borderId="0" xfId="0" applyFont="1" applyFill="1" applyBorder="1" applyAlignment="1">
      <alignment horizontal="left"/>
    </xf>
    <xf numFmtId="0" fontId="9" fillId="0" borderId="0" xfId="0" applyFont="1" applyFill="1" applyBorder="1"/>
    <xf numFmtId="0" fontId="10" fillId="0" borderId="0" xfId="0" applyFont="1" applyFill="1" applyBorder="1"/>
    <xf numFmtId="0" fontId="4" fillId="0" borderId="6" xfId="0" applyFont="1" applyFill="1" applyBorder="1"/>
    <xf numFmtId="0" fontId="21" fillId="0" borderId="6" xfId="0" applyFont="1" applyFill="1" applyBorder="1" applyAlignment="1">
      <alignment horizontal="centerContinuous"/>
    </xf>
    <xf numFmtId="0" fontId="8" fillId="0" borderId="0" xfId="0" applyFont="1" applyFill="1"/>
    <xf numFmtId="0" fontId="22" fillId="0" borderId="0" xfId="0" applyFont="1" applyFill="1" applyBorder="1"/>
    <xf numFmtId="0" fontId="29" fillId="0" borderId="0" xfId="0" applyFont="1" applyFill="1" applyBorder="1"/>
    <xf numFmtId="0" fontId="34" fillId="0" borderId="0" xfId="0" applyFont="1" applyFill="1" applyBorder="1"/>
    <xf numFmtId="165" fontId="18" fillId="0" borderId="7" xfId="0" applyNumberFormat="1" applyFont="1" applyFill="1" applyBorder="1" applyAlignment="1">
      <alignment horizontal="right"/>
    </xf>
    <xf numFmtId="0" fontId="29" fillId="0" borderId="9" xfId="0" applyFont="1" applyFill="1" applyBorder="1"/>
    <xf numFmtId="0" fontId="30" fillId="0" borderId="9" xfId="0" applyFont="1" applyFill="1" applyBorder="1"/>
    <xf numFmtId="0" fontId="33" fillId="0" borderId="9" xfId="0" applyFont="1" applyFill="1" applyBorder="1"/>
    <xf numFmtId="0" fontId="31" fillId="0" borderId="9" xfId="0" applyFont="1" applyFill="1" applyBorder="1"/>
    <xf numFmtId="0" fontId="31" fillId="0" borderId="10" xfId="0" applyFont="1" applyFill="1" applyBorder="1"/>
    <xf numFmtId="165" fontId="12" fillId="0" borderId="11" xfId="0" applyNumberFormat="1" applyFont="1" applyFill="1" applyBorder="1" applyAlignment="1">
      <alignment horizontal="right"/>
    </xf>
    <xf numFmtId="165" fontId="12" fillId="0" borderId="10" xfId="0" applyNumberFormat="1" applyFont="1" applyFill="1" applyBorder="1" applyAlignment="1">
      <alignment horizontal="right"/>
    </xf>
    <xf numFmtId="0" fontId="8" fillId="0" borderId="0" xfId="0" applyFont="1" applyFill="1" applyBorder="1" applyAlignment="1"/>
    <xf numFmtId="165" fontId="38" fillId="0" borderId="7" xfId="0" applyNumberFormat="1" applyFont="1" applyFill="1" applyBorder="1" applyAlignment="1">
      <alignment horizontal="right"/>
    </xf>
    <xf numFmtId="165" fontId="38" fillId="0" borderId="6" xfId="0" applyNumberFormat="1" applyFont="1" applyFill="1" applyBorder="1" applyAlignment="1">
      <alignment horizontal="right"/>
    </xf>
    <xf numFmtId="165" fontId="19" fillId="0" borderId="6" xfId="0" applyNumberFormat="1" applyFont="1" applyFill="1" applyBorder="1" applyAlignment="1">
      <alignment horizontal="right"/>
    </xf>
    <xf numFmtId="165" fontId="19" fillId="0" borderId="7" xfId="0" applyNumberFormat="1" applyFont="1" applyFill="1" applyBorder="1" applyAlignment="1">
      <alignment horizontal="right"/>
    </xf>
    <xf numFmtId="0" fontId="4" fillId="0" borderId="0" xfId="0" applyFont="1" applyFill="1" applyBorder="1" applyAlignment="1"/>
    <xf numFmtId="0" fontId="23" fillId="0" borderId="8" xfId="0" applyFont="1" applyFill="1" applyBorder="1"/>
    <xf numFmtId="0" fontId="23" fillId="0" borderId="9" xfId="0" applyFont="1" applyFill="1" applyBorder="1"/>
    <xf numFmtId="0" fontId="4" fillId="0" borderId="9" xfId="0" applyFont="1" applyFill="1" applyBorder="1"/>
    <xf numFmtId="0" fontId="8" fillId="0" borderId="9" xfId="0" applyFont="1" applyFill="1" applyBorder="1"/>
    <xf numFmtId="0" fontId="17" fillId="0" borderId="0" xfId="0" applyFont="1" applyFill="1" applyBorder="1" applyAlignment="1">
      <alignment horizontal="centerContinuous"/>
    </xf>
    <xf numFmtId="0" fontId="12" fillId="0" borderId="0" xfId="0" applyFont="1" applyFill="1" applyBorder="1" applyAlignment="1">
      <alignment horizontal="centerContinuous"/>
    </xf>
    <xf numFmtId="0" fontId="18" fillId="0" borderId="0" xfId="0" applyFont="1" applyFill="1" applyBorder="1" applyAlignment="1">
      <alignment horizontal="centerContinuous"/>
    </xf>
    <xf numFmtId="0" fontId="19" fillId="0" borderId="0" xfId="0" applyFont="1" applyFill="1" applyBorder="1" applyAlignment="1">
      <alignment horizontal="centerContinuous"/>
    </xf>
    <xf numFmtId="165" fontId="12" fillId="0" borderId="7" xfId="0" applyNumberFormat="1" applyFont="1" applyFill="1" applyBorder="1" applyAlignment="1">
      <alignment horizontal="center"/>
    </xf>
    <xf numFmtId="165" fontId="12" fillId="0" borderId="6" xfId="0" applyNumberFormat="1" applyFont="1" applyFill="1" applyBorder="1" applyAlignment="1">
      <alignment horizontal="center"/>
    </xf>
    <xf numFmtId="0" fontId="17" fillId="0" borderId="0" xfId="0" applyFont="1" applyFill="1" applyBorder="1"/>
    <xf numFmtId="0" fontId="4" fillId="0" borderId="6" xfId="0" applyFont="1" applyFill="1" applyBorder="1" applyAlignment="1">
      <alignment horizontal="center"/>
    </xf>
    <xf numFmtId="0" fontId="39" fillId="0" borderId="0" xfId="0" applyFont="1" applyFill="1" applyBorder="1"/>
    <xf numFmtId="0" fontId="40" fillId="0" borderId="0" xfId="0" applyFont="1" applyFill="1" applyBorder="1"/>
    <xf numFmtId="0" fontId="41" fillId="0" borderId="0" xfId="0" applyFont="1" applyFill="1" applyBorder="1"/>
    <xf numFmtId="0" fontId="41" fillId="0" borderId="6" xfId="0" applyFont="1" applyFill="1" applyBorder="1"/>
    <xf numFmtId="0" fontId="8" fillId="0" borderId="0" xfId="0" applyFont="1" applyFill="1" applyBorder="1" applyAlignment="1">
      <alignment horizontal="centerContinuous"/>
    </xf>
    <xf numFmtId="0" fontId="21" fillId="0" borderId="10" xfId="0" applyFont="1" applyFill="1" applyBorder="1"/>
    <xf numFmtId="165" fontId="4" fillId="0" borderId="11" xfId="0" applyNumberFormat="1" applyFont="1" applyFill="1" applyBorder="1" applyAlignment="1">
      <alignment horizontal="center"/>
    </xf>
    <xf numFmtId="165" fontId="4" fillId="0" borderId="10" xfId="0" applyNumberFormat="1" applyFont="1" applyFill="1" applyBorder="1" applyAlignment="1">
      <alignment horizontal="center"/>
    </xf>
    <xf numFmtId="0" fontId="45" fillId="0" borderId="0" xfId="0" applyFont="1" applyBorder="1" applyAlignment="1">
      <alignment horizontal="centerContinuous"/>
    </xf>
    <xf numFmtId="0" fontId="14" fillId="0" borderId="5" xfId="0" applyFont="1" applyFill="1" applyBorder="1" applyAlignment="1">
      <alignment horizontal="centerContinuous"/>
    </xf>
    <xf numFmtId="49" fontId="14" fillId="0" borderId="5" xfId="0" applyNumberFormat="1" applyFont="1" applyFill="1" applyBorder="1" applyAlignment="1"/>
    <xf numFmtId="0" fontId="14" fillId="0" borderId="5" xfId="0" applyFont="1" applyFill="1" applyBorder="1"/>
    <xf numFmtId="0" fontId="22" fillId="0" borderId="5" xfId="0" applyFont="1" applyFill="1" applyBorder="1"/>
    <xf numFmtId="49" fontId="27" fillId="0" borderId="0" xfId="0" applyNumberFormat="1" applyFont="1" applyFill="1" applyBorder="1" applyAlignment="1">
      <alignment vertical="center"/>
    </xf>
    <xf numFmtId="0" fontId="8" fillId="0" borderId="5" xfId="0" applyFont="1" applyFill="1" applyBorder="1" applyAlignment="1"/>
    <xf numFmtId="0" fontId="17" fillId="0" borderId="0" xfId="0" applyFont="1" applyFill="1" applyBorder="1" applyAlignment="1">
      <alignment vertical="center"/>
    </xf>
    <xf numFmtId="165" fontId="12" fillId="0" borderId="11" xfId="0" applyNumberFormat="1" applyFont="1" applyFill="1" applyBorder="1" applyAlignment="1">
      <alignment horizontal="center"/>
    </xf>
    <xf numFmtId="165" fontId="12" fillId="0" borderId="8" xfId="0" applyNumberFormat="1" applyFont="1" applyFill="1" applyBorder="1" applyAlignment="1">
      <alignment horizontal="center"/>
    </xf>
    <xf numFmtId="0" fontId="8" fillId="0" borderId="5" xfId="0" applyFont="1" applyFill="1" applyBorder="1" applyAlignment="1">
      <alignment horizontal="centerContinuous"/>
    </xf>
    <xf numFmtId="165" fontId="20" fillId="0" borderId="7" xfId="0" applyNumberFormat="1" applyFont="1" applyFill="1" applyBorder="1" applyAlignment="1">
      <alignment horizontal="center"/>
    </xf>
    <xf numFmtId="165" fontId="20" fillId="0" borderId="6" xfId="0" applyNumberFormat="1" applyFont="1" applyFill="1" applyBorder="1" applyAlignment="1">
      <alignment horizontal="center"/>
    </xf>
    <xf numFmtId="0" fontId="27"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Fill="1" applyBorder="1" applyAlignment="1">
      <alignment vertical="center"/>
    </xf>
    <xf numFmtId="0" fontId="8" fillId="0" borderId="0" xfId="0" applyFont="1" applyFill="1" applyBorder="1" applyAlignment="1">
      <alignment vertical="center"/>
    </xf>
    <xf numFmtId="0" fontId="21" fillId="0" borderId="0" xfId="0" applyFont="1" applyFill="1" applyBorder="1" applyAlignment="1">
      <alignment vertical="center"/>
    </xf>
    <xf numFmtId="0" fontId="24" fillId="0" borderId="0" xfId="0" applyFont="1" applyFill="1" applyBorder="1" applyAlignment="1">
      <alignment vertical="center"/>
    </xf>
    <xf numFmtId="0" fontId="25" fillId="0" borderId="0" xfId="0" applyFont="1" applyFill="1" applyBorder="1" applyAlignment="1">
      <alignment vertical="center"/>
    </xf>
    <xf numFmtId="0" fontId="4" fillId="0" borderId="0" xfId="0" applyFont="1" applyFill="1" applyBorder="1" applyAlignment="1">
      <alignment vertical="center"/>
    </xf>
    <xf numFmtId="3" fontId="4" fillId="0" borderId="10" xfId="0" applyNumberFormat="1" applyFont="1" applyBorder="1" applyAlignment="1">
      <alignment horizontal="center"/>
    </xf>
    <xf numFmtId="165" fontId="13" fillId="0" borderId="0" xfId="0" applyNumberFormat="1" applyFont="1" applyFill="1" applyAlignment="1"/>
    <xf numFmtId="165" fontId="4" fillId="0" borderId="7" xfId="0" applyNumberFormat="1" applyFont="1" applyFill="1" applyBorder="1" applyAlignment="1">
      <alignment horizontal="right"/>
    </xf>
    <xf numFmtId="165" fontId="4" fillId="0" borderId="6" xfId="0" applyNumberFormat="1" applyFont="1" applyFill="1" applyBorder="1" applyAlignment="1">
      <alignment horizontal="right"/>
    </xf>
    <xf numFmtId="49" fontId="27" fillId="0" borderId="0" xfId="0" applyNumberFormat="1" applyFont="1" applyBorder="1" applyAlignment="1">
      <alignment vertical="center"/>
    </xf>
    <xf numFmtId="165" fontId="12" fillId="0" borderId="5" xfId="0" applyNumberFormat="1" applyFont="1" applyBorder="1" applyAlignment="1">
      <alignment horizontal="right"/>
    </xf>
    <xf numFmtId="0" fontId="17" fillId="0" borderId="0" xfId="0" applyFont="1" applyBorder="1" applyAlignment="1">
      <alignment vertical="center"/>
    </xf>
    <xf numFmtId="165" fontId="12" fillId="0" borderId="8" xfId="0" applyNumberFormat="1" applyFont="1" applyBorder="1" applyAlignment="1">
      <alignment horizontal="center"/>
    </xf>
    <xf numFmtId="0" fontId="17" fillId="3" borderId="1" xfId="0" applyFont="1" applyFill="1" applyBorder="1" applyAlignment="1">
      <alignment horizontal="centerContinuous"/>
    </xf>
    <xf numFmtId="0" fontId="17" fillId="3" borderId="2" xfId="0" applyFont="1" applyFill="1" applyBorder="1" applyAlignment="1">
      <alignment horizontal="centerContinuous"/>
    </xf>
    <xf numFmtId="0" fontId="12" fillId="3" borderId="2" xfId="0" applyFont="1" applyFill="1" applyBorder="1" applyAlignment="1">
      <alignment horizontal="centerContinuous"/>
    </xf>
    <xf numFmtId="0" fontId="18" fillId="3" borderId="2" xfId="0" applyFont="1" applyFill="1" applyBorder="1" applyAlignment="1">
      <alignment horizontal="centerContinuous"/>
    </xf>
    <xf numFmtId="0" fontId="19" fillId="3" borderId="2" xfId="0" applyFont="1" applyFill="1" applyBorder="1" applyAlignment="1">
      <alignment horizontal="centerContinuous"/>
    </xf>
    <xf numFmtId="0" fontId="12" fillId="3" borderId="3" xfId="0" applyFont="1" applyFill="1" applyBorder="1" applyAlignment="1">
      <alignment horizontal="centerContinuous"/>
    </xf>
    <xf numFmtId="0" fontId="12" fillId="3" borderId="4" xfId="0" applyFont="1" applyFill="1" applyBorder="1" applyAlignment="1">
      <alignment horizontal="center"/>
    </xf>
    <xf numFmtId="0" fontId="12" fillId="3" borderId="3" xfId="0" applyFont="1" applyFill="1" applyBorder="1" applyAlignment="1">
      <alignment horizontal="center"/>
    </xf>
    <xf numFmtId="165" fontId="12" fillId="3" borderId="4" xfId="0" applyNumberFormat="1" applyFont="1" applyFill="1" applyBorder="1" applyAlignment="1">
      <alignment horizontal="center"/>
    </xf>
    <xf numFmtId="165" fontId="12" fillId="3" borderId="3" xfId="0" applyNumberFormat="1" applyFont="1" applyFill="1" applyBorder="1" applyAlignment="1">
      <alignment horizontal="center"/>
    </xf>
    <xf numFmtId="0" fontId="12" fillId="0" borderId="0" xfId="0" applyFont="1" applyBorder="1" applyAlignment="1">
      <alignment horizontal="center"/>
    </xf>
    <xf numFmtId="164" fontId="7" fillId="0" borderId="5" xfId="1" applyNumberFormat="1" applyFont="1" applyFill="1" applyBorder="1" applyAlignment="1" applyProtection="1">
      <alignment horizontal="left"/>
    </xf>
    <xf numFmtId="164" fontId="11" fillId="0" borderId="5" xfId="1" applyNumberFormat="1" applyFont="1" applyFill="1" applyBorder="1" applyAlignment="1" applyProtection="1">
      <alignment horizontal="left"/>
    </xf>
    <xf numFmtId="0" fontId="46" fillId="0" borderId="0" xfId="0" applyFont="1" applyBorder="1" applyAlignment="1">
      <alignment horizontal="center"/>
    </xf>
    <xf numFmtId="0" fontId="14" fillId="0" borderId="8" xfId="0" applyFont="1" applyBorder="1" applyAlignment="1">
      <alignment horizontal="centerContinuous"/>
    </xf>
    <xf numFmtId="0" fontId="14" fillId="0" borderId="9" xfId="0" applyFont="1" applyBorder="1" applyAlignment="1">
      <alignment horizontal="centerContinuous"/>
    </xf>
    <xf numFmtId="0" fontId="13" fillId="0" borderId="9" xfId="0" applyFont="1" applyBorder="1" applyAlignment="1">
      <alignment horizontal="centerContinuous"/>
    </xf>
    <xf numFmtId="0" fontId="15" fillId="0" borderId="9" xfId="0" applyFont="1" applyBorder="1" applyAlignment="1">
      <alignment horizontal="centerContinuous"/>
    </xf>
    <xf numFmtId="0" fontId="16" fillId="0" borderId="9" xfId="0" applyFont="1" applyBorder="1" applyAlignment="1">
      <alignment horizontal="centerContinuous"/>
    </xf>
    <xf numFmtId="0" fontId="4" fillId="0" borderId="10" xfId="0" applyFont="1" applyBorder="1"/>
    <xf numFmtId="164" fontId="5" fillId="3" borderId="1" xfId="1" applyNumberFormat="1" applyFont="1" applyFill="1" applyBorder="1" applyAlignment="1">
      <alignment horizontal="left" vertical="center"/>
    </xf>
    <xf numFmtId="164" fontId="3" fillId="3" borderId="2" xfId="1" applyNumberFormat="1" applyFont="1" applyFill="1" applyBorder="1" applyAlignment="1">
      <alignment horizontal="left" vertical="center"/>
    </xf>
    <xf numFmtId="164" fontId="3" fillId="3" borderId="3" xfId="1" applyNumberFormat="1" applyFont="1" applyFill="1" applyBorder="1" applyAlignment="1">
      <alignment horizontal="left" vertical="center"/>
    </xf>
    <xf numFmtId="0" fontId="1" fillId="0" borderId="0" xfId="0" applyFont="1" applyFill="1" applyBorder="1"/>
    <xf numFmtId="0" fontId="6" fillId="0" borderId="0" xfId="0" applyFont="1" applyFill="1" applyBorder="1"/>
    <xf numFmtId="164" fontId="44" fillId="0" borderId="5" xfId="1" applyNumberFormat="1" applyFont="1" applyFill="1" applyBorder="1" applyAlignment="1" applyProtection="1">
      <alignment horizontal="left"/>
    </xf>
    <xf numFmtId="0" fontId="14" fillId="0" borderId="8" xfId="0" applyFont="1" applyFill="1" applyBorder="1" applyAlignment="1">
      <alignment horizontal="centerContinuous"/>
    </xf>
    <xf numFmtId="0" fontId="13" fillId="0" borderId="9" xfId="0" applyFont="1" applyFill="1" applyBorder="1" applyAlignment="1">
      <alignment horizontal="centerContinuous"/>
    </xf>
    <xf numFmtId="0" fontId="15" fillId="0" borderId="9" xfId="0" applyFont="1" applyFill="1" applyBorder="1" applyAlignment="1">
      <alignment horizontal="centerContinuous"/>
    </xf>
    <xf numFmtId="0" fontId="16" fillId="0" borderId="9" xfId="0" applyFont="1" applyFill="1" applyBorder="1" applyAlignment="1">
      <alignment horizontal="centerContinuous"/>
    </xf>
    <xf numFmtId="0" fontId="4" fillId="0" borderId="10" xfId="0" applyFont="1" applyFill="1" applyBorder="1"/>
    <xf numFmtId="0" fontId="8" fillId="0" borderId="8" xfId="0" applyFont="1" applyBorder="1"/>
    <xf numFmtId="0" fontId="9" fillId="0" borderId="9" xfId="0" applyFont="1" applyBorder="1"/>
    <xf numFmtId="0" fontId="10" fillId="0" borderId="9" xfId="0" applyFont="1" applyBorder="1"/>
    <xf numFmtId="0" fontId="4" fillId="3" borderId="3" xfId="0" applyFont="1" applyFill="1" applyBorder="1" applyAlignment="1">
      <alignment horizontal="centerContinuous"/>
    </xf>
    <xf numFmtId="0" fontId="17" fillId="3" borderId="9" xfId="0" applyFont="1" applyFill="1" applyBorder="1" applyAlignment="1">
      <alignment horizontal="centerContinuous"/>
    </xf>
    <xf numFmtId="164" fontId="48" fillId="3" borderId="1" xfId="1" applyNumberFormat="1" applyFont="1" applyFill="1" applyBorder="1" applyAlignment="1">
      <alignment horizontal="left" vertical="center"/>
    </xf>
    <xf numFmtId="0" fontId="20" fillId="0" borderId="0" xfId="0" applyFont="1" applyBorder="1"/>
    <xf numFmtId="0" fontId="46" fillId="0" borderId="0" xfId="0" applyFont="1" applyBorder="1" applyAlignment="1">
      <alignment vertical="center" wrapText="1"/>
    </xf>
    <xf numFmtId="0" fontId="20" fillId="0" borderId="0" xfId="0" applyFont="1" applyBorder="1" applyAlignment="1">
      <alignment horizontal="center"/>
    </xf>
    <xf numFmtId="0" fontId="45" fillId="0" borderId="0" xfId="0" applyFont="1" applyBorder="1"/>
    <xf numFmtId="166" fontId="45" fillId="0" borderId="0" xfId="0" applyNumberFormat="1" applyFont="1" applyBorder="1"/>
    <xf numFmtId="166" fontId="20" fillId="0" borderId="0" xfId="0" applyNumberFormat="1" applyFont="1" applyBorder="1"/>
    <xf numFmtId="17" fontId="12" fillId="0" borderId="0" xfId="0" applyNumberFormat="1" applyFont="1" applyBorder="1" applyAlignment="1">
      <alignment horizontal="center"/>
    </xf>
    <xf numFmtId="0" fontId="20" fillId="0" borderId="0" xfId="0" applyFont="1" applyBorder="1" applyAlignment="1">
      <alignment vertical="center"/>
    </xf>
    <xf numFmtId="0" fontId="45" fillId="3" borderId="4" xfId="0" applyFont="1" applyFill="1" applyBorder="1" applyAlignment="1">
      <alignment vertical="center"/>
    </xf>
    <xf numFmtId="17" fontId="12" fillId="3" borderId="4" xfId="0" applyNumberFormat="1" applyFont="1" applyFill="1" applyBorder="1" applyAlignment="1">
      <alignment horizontal="center" vertical="center"/>
    </xf>
    <xf numFmtId="0" fontId="20" fillId="0" borderId="4" xfId="0" applyFont="1" applyBorder="1"/>
    <xf numFmtId="0" fontId="20" fillId="0" borderId="4" xfId="0" applyFont="1" applyBorder="1" applyAlignment="1">
      <alignment horizontal="center"/>
    </xf>
    <xf numFmtId="2" fontId="20" fillId="0" borderId="4" xfId="0" applyNumberFormat="1" applyFont="1" applyBorder="1" applyAlignment="1">
      <alignment horizontal="center"/>
    </xf>
    <xf numFmtId="0" fontId="20" fillId="0" borderId="4" xfId="0" applyFont="1" applyBorder="1" applyAlignment="1">
      <alignment horizontal="left"/>
    </xf>
    <xf numFmtId="2" fontId="20" fillId="0" borderId="4" xfId="0" applyNumberFormat="1" applyFont="1" applyFill="1" applyBorder="1" applyAlignment="1">
      <alignment horizontal="center"/>
    </xf>
    <xf numFmtId="0" fontId="20" fillId="0" borderId="0" xfId="0" applyFont="1" applyBorder="1" applyAlignment="1">
      <alignment horizontal="left"/>
    </xf>
    <xf numFmtId="2" fontId="20" fillId="0" borderId="0" xfId="0" applyNumberFormat="1" applyFont="1" applyBorder="1" applyAlignment="1">
      <alignment horizontal="center"/>
    </xf>
    <xf numFmtId="2" fontId="20" fillId="0" borderId="0" xfId="0" applyNumberFormat="1" applyFont="1" applyFill="1" applyBorder="1" applyAlignment="1">
      <alignment horizontal="center"/>
    </xf>
    <xf numFmtId="2" fontId="20" fillId="0" borderId="0" xfId="0" applyNumberFormat="1" applyFont="1" applyBorder="1"/>
    <xf numFmtId="2" fontId="20" fillId="0" borderId="4" xfId="0" applyNumberFormat="1" applyFont="1" applyBorder="1"/>
    <xf numFmtId="0" fontId="20" fillId="4" borderId="0" xfId="0" applyFont="1" applyFill="1" applyBorder="1"/>
    <xf numFmtId="0" fontId="12" fillId="4" borderId="4" xfId="0" applyFont="1" applyFill="1" applyBorder="1"/>
    <xf numFmtId="0" fontId="50" fillId="0" borderId="0" xfId="0" applyFont="1" applyBorder="1"/>
    <xf numFmtId="0" fontId="45" fillId="0" borderId="4" xfId="0" applyFont="1" applyBorder="1"/>
    <xf numFmtId="2" fontId="20" fillId="0" borderId="4" xfId="0" quotePrefix="1" applyNumberFormat="1" applyFont="1" applyBorder="1" applyAlignment="1">
      <alignment horizontal="center"/>
    </xf>
    <xf numFmtId="0" fontId="20" fillId="0" borderId="4" xfId="0" quotePrefix="1" applyFont="1" applyBorder="1" applyAlignment="1">
      <alignment horizontal="center"/>
    </xf>
    <xf numFmtId="0" fontId="20" fillId="0" borderId="4" xfId="0" applyFont="1" applyBorder="1" applyAlignment="1"/>
    <xf numFmtId="2" fontId="20" fillId="0" borderId="4" xfId="0" applyNumberFormat="1" applyFont="1" applyBorder="1" applyAlignment="1">
      <alignment horizontal="center" vertical="center"/>
    </xf>
    <xf numFmtId="0" fontId="12" fillId="0" borderId="4" xfId="0" applyFont="1" applyBorder="1"/>
    <xf numFmtId="0" fontId="12" fillId="0" borderId="0" xfId="0" applyFont="1" applyBorder="1"/>
    <xf numFmtId="0" fontId="20" fillId="0" borderId="4" xfId="0" applyFont="1" applyFill="1" applyBorder="1"/>
    <xf numFmtId="0" fontId="20" fillId="0" borderId="4" xfId="0" quotePrefix="1" applyFont="1" applyBorder="1" applyAlignment="1">
      <alignment horizontal="center" vertical="center"/>
    </xf>
    <xf numFmtId="2" fontId="20" fillId="0" borderId="4" xfId="0" quotePrefix="1" applyNumberFormat="1" applyFont="1" applyBorder="1" applyAlignment="1">
      <alignment horizontal="center" vertical="center"/>
    </xf>
    <xf numFmtId="2" fontId="20" fillId="0" borderId="4" xfId="0" quotePrefix="1" applyNumberFormat="1" applyFont="1" applyFill="1" applyBorder="1" applyAlignment="1">
      <alignment horizontal="center" vertical="center" wrapText="1"/>
    </xf>
    <xf numFmtId="0" fontId="20" fillId="0" borderId="4" xfId="0" quotePrefix="1" applyFont="1" applyFill="1" applyBorder="1" applyAlignment="1">
      <alignment horizontal="center" vertical="center" wrapText="1"/>
    </xf>
    <xf numFmtId="2" fontId="53" fillId="0" borderId="4" xfId="0" quotePrefix="1" applyNumberFormat="1" applyFont="1" applyFill="1" applyBorder="1" applyAlignment="1">
      <alignment horizontal="center" vertical="center"/>
    </xf>
    <xf numFmtId="17" fontId="12" fillId="0" borderId="0" xfId="0" applyNumberFormat="1" applyFont="1" applyBorder="1" applyAlignment="1">
      <alignment horizontal="center" vertical="center"/>
    </xf>
    <xf numFmtId="167" fontId="20" fillId="0" borderId="4" xfId="0" applyNumberFormat="1" applyFont="1" applyFill="1" applyBorder="1" applyAlignment="1" applyProtection="1">
      <alignment horizontal="center"/>
    </xf>
    <xf numFmtId="167" fontId="53" fillId="0" borderId="4" xfId="0" applyNumberFormat="1" applyFont="1" applyFill="1" applyBorder="1" applyAlignment="1" applyProtection="1">
      <alignment horizontal="center"/>
    </xf>
    <xf numFmtId="0" fontId="53" fillId="0" borderId="4" xfId="0" applyFont="1" applyBorder="1" applyAlignment="1">
      <alignment horizontal="center"/>
    </xf>
    <xf numFmtId="2" fontId="53" fillId="0" borderId="4" xfId="0" applyNumberFormat="1" applyFont="1" applyBorder="1" applyAlignment="1">
      <alignment horizontal="center"/>
    </xf>
    <xf numFmtId="4" fontId="53" fillId="0" borderId="4" xfId="0" applyNumberFormat="1" applyFont="1" applyBorder="1" applyAlignment="1">
      <alignment horizontal="center"/>
    </xf>
    <xf numFmtId="167" fontId="53" fillId="0" borderId="0" xfId="0" applyNumberFormat="1" applyFont="1" applyFill="1" applyBorder="1" applyAlignment="1" applyProtection="1">
      <alignment horizontal="center"/>
    </xf>
    <xf numFmtId="0" fontId="20" fillId="0" borderId="0" xfId="0" applyFont="1" applyBorder="1" applyAlignment="1">
      <alignment wrapText="1"/>
    </xf>
    <xf numFmtId="0" fontId="20" fillId="0" borderId="0" xfId="0" applyFont="1" applyBorder="1" applyAlignment="1">
      <alignment vertical="top"/>
    </xf>
    <xf numFmtId="0" fontId="46" fillId="0" borderId="0" xfId="0" applyFont="1" applyAlignment="1">
      <alignment vertical="center"/>
    </xf>
    <xf numFmtId="0" fontId="0" fillId="0" borderId="0" xfId="0" applyAlignment="1">
      <alignment vertical="center"/>
    </xf>
    <xf numFmtId="0" fontId="54" fillId="0" borderId="0" xfId="0" applyFont="1"/>
    <xf numFmtId="0" fontId="20" fillId="0" borderId="0" xfId="0" applyFont="1"/>
    <xf numFmtId="0" fontId="6" fillId="0" borderId="0" xfId="0" applyFont="1"/>
    <xf numFmtId="0" fontId="55" fillId="0" borderId="0" xfId="0" applyFont="1"/>
    <xf numFmtId="0" fontId="55" fillId="0" borderId="5" xfId="0" applyFont="1" applyBorder="1"/>
    <xf numFmtId="0" fontId="55" fillId="0" borderId="6" xfId="0" applyFont="1" applyBorder="1"/>
    <xf numFmtId="0" fontId="57" fillId="0" borderId="5" xfId="0" applyFont="1" applyBorder="1" applyAlignment="1">
      <alignment horizontal="left"/>
    </xf>
    <xf numFmtId="0" fontId="57" fillId="0" borderId="6" xfId="0" applyFont="1" applyBorder="1" applyAlignment="1">
      <alignment horizontal="left"/>
    </xf>
    <xf numFmtId="0" fontId="55" fillId="0" borderId="8" xfId="0" applyFont="1" applyBorder="1"/>
    <xf numFmtId="0" fontId="55" fillId="0" borderId="10" xfId="0" applyFont="1" applyBorder="1"/>
    <xf numFmtId="0" fontId="56" fillId="3" borderId="1" xfId="0" applyFont="1" applyFill="1" applyBorder="1" applyAlignment="1">
      <alignment horizontal="center" vertical="center"/>
    </xf>
    <xf numFmtId="0" fontId="56" fillId="3" borderId="3" xfId="0" applyFont="1" applyFill="1" applyBorder="1" applyAlignment="1">
      <alignment horizontal="center" vertical="center"/>
    </xf>
    <xf numFmtId="164" fontId="3" fillId="0" borderId="0" xfId="1" applyNumberFormat="1" applyFont="1" applyFill="1" applyAlignment="1">
      <alignment horizontal="left" vertical="center"/>
    </xf>
    <xf numFmtId="0" fontId="4" fillId="0" borderId="0" xfId="0" applyFont="1" applyAlignment="1">
      <alignment horizontal="left" wrapText="1"/>
    </xf>
    <xf numFmtId="0" fontId="4" fillId="0" borderId="0" xfId="0" applyFont="1" applyAlignment="1"/>
    <xf numFmtId="0" fontId="57" fillId="3" borderId="5" xfId="0" applyFont="1" applyFill="1" applyBorder="1" applyAlignment="1">
      <alignment horizontal="left"/>
    </xf>
    <xf numFmtId="0" fontId="57" fillId="3" borderId="6" xfId="0" applyFont="1" applyFill="1" applyBorder="1" applyAlignment="1">
      <alignment horizontal="left"/>
    </xf>
  </cellXfs>
  <cellStyles count="2">
    <cellStyle name="Normal_MDES94_1" xfId="1"/>
    <cellStyle name="Standard"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3:C47"/>
  <sheetViews>
    <sheetView tabSelected="1" workbookViewId="0"/>
  </sheetViews>
  <sheetFormatPr baseColWidth="10" defaultRowHeight="14.25"/>
  <cols>
    <col min="1" max="1" width="11.42578125" style="316"/>
    <col min="2" max="2" width="3.7109375" style="316" customWidth="1"/>
    <col min="3" max="3" width="67.5703125" style="316" customWidth="1"/>
    <col min="4" max="16384" width="11.42578125" style="316"/>
  </cols>
  <sheetData>
    <row r="3" spans="2:3" ht="35.1" customHeight="1">
      <c r="B3" s="323" t="s">
        <v>377</v>
      </c>
      <c r="C3" s="324"/>
    </row>
    <row r="4" spans="2:3" ht="15" customHeight="1">
      <c r="B4" s="317"/>
      <c r="C4" s="318"/>
    </row>
    <row r="5" spans="2:3" ht="15" customHeight="1">
      <c r="B5" s="317"/>
      <c r="C5" s="318"/>
    </row>
    <row r="6" spans="2:3" ht="20.100000000000001" customHeight="1">
      <c r="B6" s="328" t="s">
        <v>384</v>
      </c>
      <c r="C6" s="329"/>
    </row>
    <row r="7" spans="2:3" ht="15" customHeight="1">
      <c r="B7" s="317"/>
      <c r="C7" s="318"/>
    </row>
    <row r="8" spans="2:3" ht="15" customHeight="1">
      <c r="B8" s="317"/>
      <c r="C8" s="318" t="s">
        <v>229</v>
      </c>
    </row>
    <row r="9" spans="2:3" ht="15" customHeight="1">
      <c r="B9" s="317"/>
      <c r="C9" s="318" t="s">
        <v>378</v>
      </c>
    </row>
    <row r="10" spans="2:3" ht="15" customHeight="1">
      <c r="B10" s="317"/>
      <c r="C10" s="318" t="s">
        <v>257</v>
      </c>
    </row>
    <row r="11" spans="2:3" ht="15" customHeight="1">
      <c r="B11" s="317"/>
      <c r="C11" s="318" t="s">
        <v>359</v>
      </c>
    </row>
    <row r="12" spans="2:3" ht="15" customHeight="1">
      <c r="B12" s="317"/>
      <c r="C12" s="318" t="s">
        <v>379</v>
      </c>
    </row>
    <row r="13" spans="2:3" ht="15" customHeight="1">
      <c r="B13" s="317"/>
      <c r="C13" s="318"/>
    </row>
    <row r="14" spans="2:3" ht="15" customHeight="1">
      <c r="B14" s="317"/>
      <c r="C14" s="318"/>
    </row>
    <row r="15" spans="2:3" ht="20.100000000000001" customHeight="1">
      <c r="B15" s="328" t="s">
        <v>383</v>
      </c>
      <c r="C15" s="329"/>
    </row>
    <row r="16" spans="2:3" ht="20.100000000000001" customHeight="1">
      <c r="B16" s="319"/>
      <c r="C16" s="320"/>
    </row>
    <row r="17" spans="2:3" ht="15" customHeight="1">
      <c r="B17" s="317"/>
      <c r="C17" s="318"/>
    </row>
    <row r="18" spans="2:3" ht="20.100000000000001" customHeight="1">
      <c r="B18" s="328" t="s">
        <v>1</v>
      </c>
      <c r="C18" s="329"/>
    </row>
    <row r="19" spans="2:3" ht="15" customHeight="1">
      <c r="B19" s="317"/>
      <c r="C19" s="318"/>
    </row>
    <row r="20" spans="2:3" ht="15" customHeight="1">
      <c r="B20" s="317"/>
      <c r="C20" s="318" t="s">
        <v>385</v>
      </c>
    </row>
    <row r="21" spans="2:3" ht="15" customHeight="1">
      <c r="B21" s="321"/>
      <c r="C21" s="322"/>
    </row>
    <row r="22" spans="2:3" ht="15" customHeight="1"/>
    <row r="23" spans="2:3" ht="15" customHeight="1"/>
    <row r="24" spans="2:3" ht="15" customHeight="1"/>
    <row r="25" spans="2:3" ht="15" customHeight="1"/>
    <row r="26" spans="2:3" ht="15" customHeight="1"/>
    <row r="27" spans="2:3" ht="15" customHeight="1"/>
    <row r="28" spans="2:3" ht="15" customHeight="1"/>
    <row r="29" spans="2:3" ht="15" customHeight="1"/>
    <row r="30" spans="2:3" ht="15" customHeight="1"/>
    <row r="31" spans="2:3" ht="15" customHeight="1"/>
    <row r="32" spans="2: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sheetData>
  <mergeCells count="4">
    <mergeCell ref="B3:C3"/>
    <mergeCell ref="B15:C15"/>
    <mergeCell ref="B18:C18"/>
    <mergeCell ref="B6:C6"/>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2412.1</v>
      </c>
      <c r="N9" s="22">
        <v>2630.2</v>
      </c>
      <c r="O9" s="21">
        <v>-218.1</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2387.5</v>
      </c>
      <c r="N11" s="22">
        <v>2623.8</v>
      </c>
      <c r="O11" s="22">
        <v>-236.3</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2192.6999999999998</v>
      </c>
      <c r="N13" s="22">
        <v>2323.6</v>
      </c>
      <c r="O13" s="22">
        <v>-130.9</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649.29999999999995</v>
      </c>
      <c r="N15" s="22">
        <v>1667.4</v>
      </c>
      <c r="O15" s="22">
        <v>-1018.1</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45">
        <v>1543.4</v>
      </c>
      <c r="N17" s="45">
        <v>656.2</v>
      </c>
      <c r="O17" s="22">
        <v>887.2</v>
      </c>
      <c r="P17" s="2" t="s">
        <v>0</v>
      </c>
    </row>
    <row r="18" spans="1:16" ht="14.25">
      <c r="A18" s="31"/>
      <c r="B18" s="32"/>
      <c r="C18" s="26"/>
      <c r="D18" s="26"/>
      <c r="E18" s="34"/>
      <c r="F18" s="34" t="s">
        <v>21</v>
      </c>
      <c r="G18" s="35"/>
      <c r="H18" s="36"/>
      <c r="I18" s="37"/>
      <c r="J18" s="37"/>
      <c r="K18" s="37"/>
      <c r="L18" s="38"/>
      <c r="M18" s="45">
        <v>286.5</v>
      </c>
      <c r="N18" s="45">
        <v>383</v>
      </c>
      <c r="O18" s="22">
        <v>-96.5</v>
      </c>
      <c r="P18" s="2" t="s">
        <v>0</v>
      </c>
    </row>
    <row r="19" spans="1:16" ht="14.25">
      <c r="A19" s="31"/>
      <c r="B19" s="42"/>
      <c r="C19" s="34"/>
      <c r="D19" s="34"/>
      <c r="E19" s="26"/>
      <c r="F19" s="34"/>
      <c r="G19" s="35" t="s">
        <v>22</v>
      </c>
      <c r="H19" s="36"/>
      <c r="I19" s="37"/>
      <c r="J19" s="37"/>
      <c r="K19" s="37"/>
      <c r="L19" s="38"/>
      <c r="M19" s="45">
        <v>141.30000000000001</v>
      </c>
      <c r="N19" s="45">
        <v>245</v>
      </c>
      <c r="O19" s="22">
        <v>-103.7</v>
      </c>
      <c r="P19" s="2" t="s">
        <v>0</v>
      </c>
    </row>
    <row r="20" spans="1:16" ht="14.25">
      <c r="A20" s="31"/>
      <c r="B20" s="42"/>
      <c r="C20" s="34"/>
      <c r="D20" s="34"/>
      <c r="E20" s="34"/>
      <c r="F20" s="26"/>
      <c r="G20" s="35"/>
      <c r="H20" s="36" t="s">
        <v>23</v>
      </c>
      <c r="I20" s="37"/>
      <c r="J20" s="37"/>
      <c r="K20" s="37"/>
      <c r="L20" s="38"/>
      <c r="M20" s="45">
        <v>6.3</v>
      </c>
      <c r="N20" s="22">
        <v>0</v>
      </c>
      <c r="O20" s="22">
        <v>6.3</v>
      </c>
      <c r="P20" s="2" t="s">
        <v>0</v>
      </c>
    </row>
    <row r="21" spans="1:16" ht="14.25">
      <c r="A21" s="31"/>
      <c r="B21" s="42"/>
      <c r="C21" s="34"/>
      <c r="D21" s="34"/>
      <c r="E21" s="34"/>
      <c r="F21" s="26"/>
      <c r="G21" s="35"/>
      <c r="H21" s="36" t="s">
        <v>24</v>
      </c>
      <c r="I21" s="37"/>
      <c r="J21" s="37"/>
      <c r="K21" s="37"/>
      <c r="L21" s="38"/>
      <c r="M21" s="45">
        <v>0</v>
      </c>
      <c r="N21" s="22">
        <v>135</v>
      </c>
      <c r="O21" s="22">
        <v>-135</v>
      </c>
      <c r="P21" s="2" t="s">
        <v>0</v>
      </c>
    </row>
    <row r="22" spans="1:16" ht="14.25">
      <c r="A22" s="31"/>
      <c r="B22" s="42"/>
      <c r="C22" s="34"/>
      <c r="D22" s="34"/>
      <c r="E22" s="34"/>
      <c r="F22" s="26"/>
      <c r="G22" s="35"/>
      <c r="H22" s="36" t="s">
        <v>25</v>
      </c>
      <c r="I22" s="37"/>
      <c r="J22" s="37"/>
      <c r="K22" s="37"/>
      <c r="L22" s="38"/>
      <c r="M22" s="45">
        <v>135</v>
      </c>
      <c r="N22" s="22">
        <v>110</v>
      </c>
      <c r="O22" s="22">
        <v>25</v>
      </c>
      <c r="P22" s="2" t="s">
        <v>0</v>
      </c>
    </row>
    <row r="23" spans="1:16" ht="14.25">
      <c r="A23" s="31"/>
      <c r="B23" s="42"/>
      <c r="C23" s="34"/>
      <c r="D23" s="34"/>
      <c r="E23" s="26"/>
      <c r="F23" s="34"/>
      <c r="G23" s="35" t="s">
        <v>26</v>
      </c>
      <c r="H23" s="36"/>
      <c r="I23" s="37"/>
      <c r="J23" s="37"/>
      <c r="K23" s="37"/>
      <c r="L23" s="38"/>
      <c r="M23" s="45">
        <v>145.19999999999999</v>
      </c>
      <c r="N23" s="45">
        <v>138</v>
      </c>
      <c r="O23" s="22">
        <v>7.1999999999999886</v>
      </c>
      <c r="P23" s="2" t="s">
        <v>0</v>
      </c>
    </row>
    <row r="24" spans="1:16" ht="14.25">
      <c r="A24" s="31"/>
      <c r="B24" s="42"/>
      <c r="C24" s="34"/>
      <c r="D24" s="34"/>
      <c r="E24" s="34"/>
      <c r="F24" s="26"/>
      <c r="G24" s="35"/>
      <c r="H24" s="36" t="s">
        <v>27</v>
      </c>
      <c r="I24" s="37"/>
      <c r="J24" s="37"/>
      <c r="K24" s="37"/>
      <c r="L24" s="38"/>
      <c r="M24" s="45">
        <v>98</v>
      </c>
      <c r="N24" s="22">
        <v>63</v>
      </c>
      <c r="O24" s="22">
        <v>35</v>
      </c>
      <c r="P24" s="2" t="s">
        <v>0</v>
      </c>
    </row>
    <row r="25" spans="1:16" ht="14.25">
      <c r="A25" s="31"/>
      <c r="B25" s="42"/>
      <c r="C25" s="34"/>
      <c r="D25" s="34"/>
      <c r="E25" s="34"/>
      <c r="F25" s="26"/>
      <c r="G25" s="35"/>
      <c r="H25" s="36" t="s">
        <v>28</v>
      </c>
      <c r="I25" s="37"/>
      <c r="J25" s="37"/>
      <c r="K25" s="37"/>
      <c r="L25" s="38"/>
      <c r="M25" s="45">
        <v>7.6</v>
      </c>
      <c r="N25" s="22">
        <v>31.7</v>
      </c>
      <c r="O25" s="22">
        <v>-24.1</v>
      </c>
      <c r="P25" s="2" t="s">
        <v>0</v>
      </c>
    </row>
    <row r="26" spans="1:16" ht="14.25">
      <c r="A26" s="31"/>
      <c r="B26" s="42"/>
      <c r="C26" s="34"/>
      <c r="D26" s="34"/>
      <c r="E26" s="34"/>
      <c r="F26" s="26"/>
      <c r="G26" s="35"/>
      <c r="H26" s="36" t="s">
        <v>25</v>
      </c>
      <c r="I26" s="37"/>
      <c r="J26" s="37"/>
      <c r="K26" s="37"/>
      <c r="L26" s="38"/>
      <c r="M26" s="45">
        <v>39.6</v>
      </c>
      <c r="N26" s="22">
        <v>43.3</v>
      </c>
      <c r="O26" s="22">
        <v>-3.7</v>
      </c>
      <c r="P26" s="2" t="s">
        <v>0</v>
      </c>
    </row>
    <row r="27" spans="1:16" ht="14.25">
      <c r="A27" s="31"/>
      <c r="B27" s="42"/>
      <c r="C27" s="34"/>
      <c r="D27" s="34"/>
      <c r="E27" s="26"/>
      <c r="F27" s="47"/>
      <c r="G27" s="48" t="s">
        <v>29</v>
      </c>
      <c r="H27" s="36"/>
      <c r="I27" s="37"/>
      <c r="J27" s="37"/>
      <c r="K27" s="37"/>
      <c r="L27" s="38"/>
      <c r="M27" s="45">
        <v>0</v>
      </c>
      <c r="N27" s="45">
        <v>0</v>
      </c>
      <c r="O27" s="22">
        <v>0</v>
      </c>
      <c r="P27" s="2" t="s">
        <v>0</v>
      </c>
    </row>
    <row r="28" spans="1:16" ht="15">
      <c r="A28" s="7"/>
      <c r="B28" s="83"/>
      <c r="C28" s="84"/>
      <c r="D28" s="84"/>
      <c r="E28" s="9"/>
      <c r="F28" s="84" t="s">
        <v>47</v>
      </c>
      <c r="G28" s="5"/>
      <c r="H28" s="10"/>
      <c r="I28" s="11"/>
      <c r="J28" s="17"/>
      <c r="K28" s="17"/>
      <c r="L28" s="20"/>
      <c r="M28" s="22">
        <v>784</v>
      </c>
      <c r="N28" s="22">
        <v>170.3</v>
      </c>
      <c r="O28" s="22">
        <v>613.70000000000005</v>
      </c>
      <c r="P28" s="2" t="s">
        <v>0</v>
      </c>
    </row>
    <row r="29" spans="1:16" ht="14.25">
      <c r="A29" s="31"/>
      <c r="B29" s="32"/>
      <c r="C29" s="26"/>
      <c r="D29" s="26"/>
      <c r="E29" s="34"/>
      <c r="F29" s="34" t="s">
        <v>55</v>
      </c>
      <c r="G29" s="35"/>
      <c r="H29" s="36"/>
      <c r="I29" s="37"/>
      <c r="J29" s="37"/>
      <c r="K29" s="37"/>
      <c r="L29" s="38"/>
      <c r="M29" s="22">
        <v>7.4</v>
      </c>
      <c r="N29" s="22">
        <v>9.6</v>
      </c>
      <c r="O29" s="22">
        <v>-2.2000000000000002</v>
      </c>
      <c r="P29" s="2" t="s">
        <v>0</v>
      </c>
    </row>
    <row r="30" spans="1:16" ht="14.25">
      <c r="A30" s="31"/>
      <c r="B30" s="42"/>
      <c r="C30" s="34"/>
      <c r="D30" s="34"/>
      <c r="E30" s="26"/>
      <c r="F30" s="34"/>
      <c r="G30" s="35" t="s">
        <v>56</v>
      </c>
      <c r="H30" s="36"/>
      <c r="I30" s="37"/>
      <c r="J30" s="37"/>
      <c r="K30" s="37"/>
      <c r="L30" s="38"/>
      <c r="M30" s="85">
        <v>1.3</v>
      </c>
      <c r="N30" s="85">
        <v>0.7</v>
      </c>
      <c r="O30" s="65">
        <v>0.6</v>
      </c>
      <c r="P30" s="2" t="s">
        <v>0</v>
      </c>
    </row>
    <row r="31" spans="1:16" ht="14.25">
      <c r="A31" s="31"/>
      <c r="B31" s="42"/>
      <c r="C31" s="34"/>
      <c r="D31" s="34"/>
      <c r="E31" s="26"/>
      <c r="F31" s="34"/>
      <c r="G31" s="35" t="s">
        <v>57</v>
      </c>
      <c r="H31" s="36"/>
      <c r="I31" s="37"/>
      <c r="J31" s="37"/>
      <c r="K31" s="37"/>
      <c r="L31" s="38"/>
      <c r="M31" s="65">
        <v>6.1</v>
      </c>
      <c r="N31" s="65">
        <v>8.9</v>
      </c>
      <c r="O31" s="65">
        <v>-2.8</v>
      </c>
      <c r="P31" s="2" t="s">
        <v>0</v>
      </c>
    </row>
    <row r="32" spans="1:16" ht="14.25">
      <c r="A32" s="31"/>
      <c r="B32" s="32"/>
      <c r="C32" s="26"/>
      <c r="D32" s="26"/>
      <c r="E32" s="34"/>
      <c r="F32" s="34" t="s">
        <v>58</v>
      </c>
      <c r="G32" s="35"/>
      <c r="H32" s="36"/>
      <c r="I32" s="37"/>
      <c r="J32" s="37"/>
      <c r="K32" s="37"/>
      <c r="L32" s="38"/>
      <c r="M32" s="22">
        <v>17.100000000000001</v>
      </c>
      <c r="N32" s="22">
        <v>1.4</v>
      </c>
      <c r="O32" s="22">
        <v>15.7</v>
      </c>
      <c r="P32" s="2" t="s">
        <v>0</v>
      </c>
    </row>
    <row r="33" spans="1:16" ht="14.25">
      <c r="A33" s="31"/>
      <c r="B33" s="42"/>
      <c r="C33" s="34"/>
      <c r="D33" s="34"/>
      <c r="E33" s="26"/>
      <c r="F33" s="34"/>
      <c r="G33" s="35" t="s">
        <v>59</v>
      </c>
      <c r="H33" s="36"/>
      <c r="I33" s="37"/>
      <c r="J33" s="37"/>
      <c r="K33" s="37"/>
      <c r="L33" s="38"/>
      <c r="M33" s="65">
        <v>5.0999999999999996</v>
      </c>
      <c r="N33" s="65">
        <v>0.7</v>
      </c>
      <c r="O33" s="65">
        <v>4.4000000000000004</v>
      </c>
      <c r="P33" s="2" t="s">
        <v>0</v>
      </c>
    </row>
    <row r="34" spans="1:16" ht="14.25">
      <c r="A34" s="31"/>
      <c r="B34" s="42"/>
      <c r="C34" s="34"/>
      <c r="D34" s="34"/>
      <c r="E34" s="26"/>
      <c r="F34" s="34"/>
      <c r="G34" s="35" t="s">
        <v>60</v>
      </c>
      <c r="H34" s="36"/>
      <c r="I34" s="37"/>
      <c r="J34" s="37"/>
      <c r="K34" s="37"/>
      <c r="L34" s="38"/>
      <c r="M34" s="65">
        <v>12</v>
      </c>
      <c r="N34" s="65">
        <v>0.7</v>
      </c>
      <c r="O34" s="65">
        <v>11.3</v>
      </c>
      <c r="P34" s="2" t="s">
        <v>0</v>
      </c>
    </row>
    <row r="35" spans="1:16" ht="14.25">
      <c r="A35" s="31"/>
      <c r="B35" s="32"/>
      <c r="C35" s="26"/>
      <c r="D35" s="26"/>
      <c r="E35" s="34"/>
      <c r="F35" s="34" t="s">
        <v>61</v>
      </c>
      <c r="G35" s="35"/>
      <c r="H35" s="36"/>
      <c r="I35" s="37"/>
      <c r="J35" s="37"/>
      <c r="K35" s="37"/>
      <c r="L35" s="38"/>
      <c r="M35" s="22">
        <v>5.2</v>
      </c>
      <c r="N35" s="22">
        <v>31.2</v>
      </c>
      <c r="O35" s="22">
        <v>-26</v>
      </c>
      <c r="P35" s="2" t="s">
        <v>0</v>
      </c>
    </row>
    <row r="36" spans="1:16" ht="14.25">
      <c r="A36" s="31"/>
      <c r="B36" s="32"/>
      <c r="C36" s="26"/>
      <c r="D36" s="26"/>
      <c r="E36" s="34"/>
      <c r="F36" s="34" t="s">
        <v>67</v>
      </c>
      <c r="G36" s="35"/>
      <c r="H36" s="36"/>
      <c r="I36" s="37"/>
      <c r="J36" s="37"/>
      <c r="K36" s="37"/>
      <c r="L36" s="38"/>
      <c r="M36" s="22">
        <v>39</v>
      </c>
      <c r="N36" s="22">
        <v>13</v>
      </c>
      <c r="O36" s="22">
        <v>26</v>
      </c>
      <c r="P36" s="2" t="s">
        <v>0</v>
      </c>
    </row>
    <row r="37" spans="1:16" ht="14.25">
      <c r="A37" s="31"/>
      <c r="B37" s="32"/>
      <c r="C37" s="26"/>
      <c r="D37" s="26"/>
      <c r="E37" s="34"/>
      <c r="F37" s="34" t="s">
        <v>68</v>
      </c>
      <c r="G37" s="2"/>
      <c r="H37" s="36"/>
      <c r="I37" s="37"/>
      <c r="J37" s="37"/>
      <c r="K37" s="37"/>
      <c r="L37" s="38"/>
      <c r="M37" s="21">
        <v>0</v>
      </c>
      <c r="N37" s="21">
        <v>0</v>
      </c>
      <c r="O37" s="22">
        <v>0</v>
      </c>
      <c r="P37" s="2" t="s">
        <v>0</v>
      </c>
    </row>
    <row r="38" spans="1:16" ht="14.25">
      <c r="A38" s="31"/>
      <c r="B38" s="32"/>
      <c r="C38" s="26"/>
      <c r="D38" s="26"/>
      <c r="E38" s="34"/>
      <c r="F38" s="34" t="s">
        <v>71</v>
      </c>
      <c r="G38" s="35"/>
      <c r="H38" s="36"/>
      <c r="I38" s="37"/>
      <c r="J38" s="37"/>
      <c r="K38" s="37"/>
      <c r="L38" s="38"/>
      <c r="M38" s="22">
        <v>3</v>
      </c>
      <c r="N38" s="22">
        <v>7.8</v>
      </c>
      <c r="O38" s="22">
        <v>-4.8</v>
      </c>
      <c r="P38" s="2" t="s">
        <v>0</v>
      </c>
    </row>
    <row r="39" spans="1:16" ht="14.25">
      <c r="A39" s="31"/>
      <c r="B39" s="32"/>
      <c r="C39" s="26"/>
      <c r="D39" s="26"/>
      <c r="E39" s="34"/>
      <c r="F39" s="34" t="s">
        <v>72</v>
      </c>
      <c r="G39" s="35"/>
      <c r="H39" s="36"/>
      <c r="I39" s="37"/>
      <c r="J39" s="37"/>
      <c r="K39" s="37"/>
      <c r="L39" s="38"/>
      <c r="M39" s="22">
        <v>276</v>
      </c>
      <c r="N39" s="22">
        <v>26.8</v>
      </c>
      <c r="O39" s="22">
        <v>249.2</v>
      </c>
      <c r="P39" s="2" t="s">
        <v>0</v>
      </c>
    </row>
    <row r="40" spans="1:16" ht="14.25">
      <c r="A40" s="31"/>
      <c r="B40" s="42"/>
      <c r="C40" s="34"/>
      <c r="D40" s="34"/>
      <c r="E40" s="26"/>
      <c r="F40" s="34"/>
      <c r="G40" s="35" t="s">
        <v>73</v>
      </c>
      <c r="H40" s="36"/>
      <c r="I40" s="37"/>
      <c r="J40" s="37"/>
      <c r="K40" s="37"/>
      <c r="L40" s="38"/>
      <c r="M40" s="22">
        <v>20</v>
      </c>
      <c r="N40" s="22">
        <v>0.8</v>
      </c>
      <c r="O40" s="22">
        <v>19.2</v>
      </c>
      <c r="P40" s="2" t="s">
        <v>0</v>
      </c>
    </row>
    <row r="41" spans="1:16" ht="14.25">
      <c r="A41" s="31"/>
      <c r="B41" s="42"/>
      <c r="C41" s="34"/>
      <c r="D41" s="34"/>
      <c r="E41" s="26"/>
      <c r="F41" s="34"/>
      <c r="G41" s="35" t="s">
        <v>76</v>
      </c>
      <c r="H41" s="36"/>
      <c r="I41" s="37"/>
      <c r="J41" s="37"/>
      <c r="K41" s="37"/>
      <c r="L41" s="38"/>
      <c r="M41" s="22">
        <v>11</v>
      </c>
      <c r="N41" s="22">
        <v>0</v>
      </c>
      <c r="O41" s="22">
        <v>11</v>
      </c>
      <c r="P41" s="2" t="s">
        <v>0</v>
      </c>
    </row>
    <row r="42" spans="1:16" ht="14.25">
      <c r="A42" s="31"/>
      <c r="B42" s="42"/>
      <c r="C42" s="34"/>
      <c r="D42" s="34"/>
      <c r="E42" s="26"/>
      <c r="F42" s="34"/>
      <c r="G42" s="35" t="s">
        <v>77</v>
      </c>
      <c r="H42" s="36"/>
      <c r="I42" s="37"/>
      <c r="J42" s="37"/>
      <c r="K42" s="37"/>
      <c r="L42" s="38"/>
      <c r="M42" s="45">
        <v>245</v>
      </c>
      <c r="N42" s="45">
        <v>26</v>
      </c>
      <c r="O42" s="22">
        <v>219</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2.5</v>
      </c>
      <c r="N44" s="21">
        <v>4.8</v>
      </c>
      <c r="O44" s="22">
        <v>-2.2999999999999998</v>
      </c>
      <c r="P44" s="2" t="s">
        <v>0</v>
      </c>
    </row>
    <row r="45" spans="1:16" ht="14.25">
      <c r="A45" s="31"/>
      <c r="B45" s="42"/>
      <c r="C45" s="34"/>
      <c r="D45" s="34"/>
      <c r="E45" s="26"/>
      <c r="F45" s="34"/>
      <c r="G45" s="35" t="s">
        <v>95</v>
      </c>
      <c r="H45" s="36"/>
      <c r="I45" s="37"/>
      <c r="J45" s="37"/>
      <c r="K45" s="37"/>
      <c r="L45" s="38"/>
      <c r="M45" s="22">
        <v>0.4</v>
      </c>
      <c r="N45" s="22">
        <v>2.2000000000000002</v>
      </c>
      <c r="O45" s="22">
        <v>-1.8</v>
      </c>
      <c r="P45" s="2" t="s">
        <v>0</v>
      </c>
    </row>
    <row r="46" spans="1:16" ht="14.25">
      <c r="A46" s="31"/>
      <c r="B46" s="42"/>
      <c r="C46" s="34"/>
      <c r="D46" s="34"/>
      <c r="E46" s="26"/>
      <c r="F46" s="34"/>
      <c r="G46" s="35" t="s">
        <v>96</v>
      </c>
      <c r="H46" s="36"/>
      <c r="I46" s="37"/>
      <c r="J46" s="37"/>
      <c r="K46" s="37"/>
      <c r="L46" s="37"/>
      <c r="M46" s="45">
        <v>2.1</v>
      </c>
      <c r="N46" s="45">
        <v>2.6</v>
      </c>
      <c r="O46" s="45">
        <v>-0.5</v>
      </c>
      <c r="P46" s="2" t="s">
        <v>0</v>
      </c>
    </row>
    <row r="47" spans="1:16" ht="14.25">
      <c r="A47" s="31"/>
      <c r="B47" s="32"/>
      <c r="C47" s="26"/>
      <c r="D47" s="26"/>
      <c r="E47" s="34"/>
      <c r="F47" s="34" t="s">
        <v>97</v>
      </c>
      <c r="G47" s="35"/>
      <c r="H47" s="36"/>
      <c r="I47" s="37"/>
      <c r="J47" s="37"/>
      <c r="K47" s="37"/>
      <c r="L47" s="38"/>
      <c r="M47" s="22">
        <v>122.7</v>
      </c>
      <c r="N47" s="22">
        <v>8.3000000000000007</v>
      </c>
      <c r="O47" s="22">
        <v>114.4</v>
      </c>
      <c r="P47" s="2" t="s">
        <v>0</v>
      </c>
    </row>
    <row r="48" spans="1:16" ht="14.25">
      <c r="A48" s="31"/>
      <c r="B48" s="42"/>
      <c r="C48" s="34"/>
      <c r="D48" s="34"/>
      <c r="F48" s="26" t="s">
        <v>100</v>
      </c>
      <c r="G48" s="48"/>
      <c r="H48" s="49"/>
      <c r="I48" s="50"/>
      <c r="J48" s="50"/>
      <c r="K48" s="50"/>
      <c r="L48" s="51"/>
      <c r="M48" s="22">
        <v>0</v>
      </c>
      <c r="N48" s="22">
        <v>0</v>
      </c>
      <c r="O48" s="22">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45">
        <v>194.8</v>
      </c>
      <c r="N52" s="45">
        <v>300.2</v>
      </c>
      <c r="O52" s="22">
        <v>-105.4</v>
      </c>
      <c r="P52" s="2" t="s">
        <v>0</v>
      </c>
    </row>
    <row r="53" spans="1:16" ht="14.25">
      <c r="A53" s="107"/>
      <c r="B53" s="46"/>
      <c r="C53" s="47"/>
      <c r="D53" s="47"/>
      <c r="E53" s="26"/>
      <c r="F53" s="47" t="s">
        <v>102</v>
      </c>
      <c r="G53" s="48"/>
      <c r="H53" s="49"/>
      <c r="I53" s="50"/>
      <c r="J53" s="50"/>
      <c r="K53" s="50"/>
      <c r="L53" s="51"/>
      <c r="M53" s="22">
        <v>23</v>
      </c>
      <c r="N53" s="22">
        <v>25</v>
      </c>
      <c r="O53" s="22">
        <v>-2</v>
      </c>
      <c r="P53" s="2" t="s">
        <v>0</v>
      </c>
    </row>
    <row r="54" spans="1:16" ht="14.25">
      <c r="A54" s="107"/>
      <c r="B54" s="46"/>
      <c r="C54" s="47"/>
      <c r="D54" s="47"/>
      <c r="E54" s="26"/>
      <c r="F54" s="47" t="s">
        <v>103</v>
      </c>
      <c r="G54" s="48"/>
      <c r="H54" s="49"/>
      <c r="I54" s="50"/>
      <c r="J54" s="50"/>
      <c r="K54" s="50"/>
      <c r="L54" s="51"/>
      <c r="M54" s="22">
        <v>171.8</v>
      </c>
      <c r="N54" s="22">
        <v>275.2</v>
      </c>
      <c r="O54" s="22">
        <v>-103.4</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65">
        <v>2</v>
      </c>
      <c r="N56" s="65">
        <v>109</v>
      </c>
      <c r="O56" s="65">
        <v>-107</v>
      </c>
      <c r="P56" s="2" t="s">
        <v>0</v>
      </c>
    </row>
    <row r="57" spans="1:16" ht="14.25">
      <c r="A57" s="107"/>
      <c r="B57" s="46"/>
      <c r="C57" s="47"/>
      <c r="D57" s="47"/>
      <c r="E57" s="26"/>
      <c r="F57" s="47"/>
      <c r="G57" s="48"/>
      <c r="H57" s="49" t="s">
        <v>106</v>
      </c>
      <c r="I57" s="50"/>
      <c r="J57" s="50"/>
      <c r="K57" s="50"/>
      <c r="L57" s="51"/>
      <c r="M57" s="65">
        <v>44.8</v>
      </c>
      <c r="N57" s="65">
        <v>27.1</v>
      </c>
      <c r="O57" s="65">
        <v>17.7</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2">
        <v>24.6</v>
      </c>
      <c r="N59" s="22">
        <v>6.4</v>
      </c>
      <c r="O59" s="22">
        <v>18.2</v>
      </c>
      <c r="P59" s="2" t="s">
        <v>0</v>
      </c>
    </row>
    <row r="60" spans="1:16" ht="14.25">
      <c r="A60" s="107"/>
      <c r="B60" s="46"/>
      <c r="C60" s="47"/>
      <c r="D60" s="47"/>
      <c r="E60" s="26"/>
      <c r="F60" s="47" t="s">
        <v>108</v>
      </c>
      <c r="G60" s="48"/>
      <c r="H60" s="49"/>
      <c r="I60" s="50"/>
      <c r="J60" s="37"/>
      <c r="K60" s="37"/>
      <c r="L60" s="38"/>
      <c r="M60" s="22">
        <v>8.1</v>
      </c>
      <c r="N60" s="22">
        <v>0</v>
      </c>
      <c r="O60" s="22">
        <v>8.1</v>
      </c>
      <c r="P60" s="2" t="s">
        <v>0</v>
      </c>
    </row>
    <row r="61" spans="1:16" ht="14.25">
      <c r="A61" s="107"/>
      <c r="B61" s="46"/>
      <c r="C61" s="47"/>
      <c r="D61" s="47"/>
      <c r="E61" s="26"/>
      <c r="F61" s="47" t="s">
        <v>109</v>
      </c>
      <c r="G61" s="48"/>
      <c r="H61" s="49"/>
      <c r="I61" s="50"/>
      <c r="J61" s="37"/>
      <c r="K61" s="37"/>
      <c r="L61" s="38"/>
      <c r="M61" s="22">
        <v>16.5</v>
      </c>
      <c r="N61" s="22">
        <v>6.4</v>
      </c>
      <c r="O61" s="22">
        <v>10.1</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1"/>
      <c r="N63" s="21"/>
      <c r="O63" s="21">
        <v>235.6</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235.6</v>
      </c>
      <c r="P65" s="110" t="s">
        <v>0</v>
      </c>
    </row>
    <row r="66" spans="1:16" ht="15">
      <c r="A66" s="109"/>
      <c r="B66" s="39"/>
      <c r="C66" s="34"/>
      <c r="D66" s="34" t="s">
        <v>115</v>
      </c>
      <c r="E66" s="26"/>
      <c r="F66" s="34"/>
      <c r="G66" s="35"/>
      <c r="H66" s="36"/>
      <c r="I66" s="37"/>
      <c r="J66" s="35"/>
      <c r="K66" s="35"/>
      <c r="L66" s="38"/>
      <c r="M66" s="21"/>
      <c r="N66" s="21"/>
      <c r="O66" s="21">
        <v>183.6</v>
      </c>
      <c r="P66" s="110" t="s">
        <v>0</v>
      </c>
    </row>
    <row r="67" spans="1:16" ht="15">
      <c r="A67" s="109"/>
      <c r="B67" s="39"/>
      <c r="C67" s="34"/>
      <c r="D67" s="34"/>
      <c r="E67" s="26" t="s">
        <v>116</v>
      </c>
      <c r="F67" s="34"/>
      <c r="G67" s="35"/>
      <c r="H67" s="36"/>
      <c r="I67" s="37"/>
      <c r="J67" s="35"/>
      <c r="K67" s="35"/>
      <c r="L67" s="38"/>
      <c r="M67" s="21"/>
      <c r="N67" s="21"/>
      <c r="O67" s="21">
        <v>-16.399999999999999</v>
      </c>
      <c r="P67" s="110" t="s">
        <v>0</v>
      </c>
    </row>
    <row r="68" spans="1:16" ht="15">
      <c r="A68" s="109"/>
      <c r="B68" s="39"/>
      <c r="C68" s="34"/>
      <c r="D68" s="34"/>
      <c r="E68" s="26" t="s">
        <v>117</v>
      </c>
      <c r="F68" s="34"/>
      <c r="G68" s="35"/>
      <c r="H68" s="36"/>
      <c r="I68" s="37"/>
      <c r="J68" s="35"/>
      <c r="K68" s="35"/>
      <c r="L68" s="38"/>
      <c r="M68" s="21"/>
      <c r="N68" s="21"/>
      <c r="O68" s="21">
        <v>200</v>
      </c>
      <c r="P68" s="110" t="s">
        <v>0</v>
      </c>
    </row>
    <row r="69" spans="1:16" ht="15">
      <c r="A69" s="109"/>
      <c r="B69" s="39"/>
      <c r="C69" s="34"/>
      <c r="D69" s="34" t="s">
        <v>118</v>
      </c>
      <c r="E69" s="26"/>
      <c r="F69" s="34"/>
      <c r="G69" s="35"/>
      <c r="H69" s="36"/>
      <c r="I69" s="37"/>
      <c r="J69" s="35"/>
      <c r="K69" s="35"/>
      <c r="L69" s="38"/>
      <c r="M69" s="21"/>
      <c r="N69" s="21"/>
      <c r="O69" s="21">
        <v>-34.1</v>
      </c>
      <c r="P69" s="110" t="s">
        <v>0</v>
      </c>
    </row>
    <row r="70" spans="1:16" ht="15">
      <c r="A70" s="109"/>
      <c r="B70" s="39"/>
      <c r="C70" s="34"/>
      <c r="D70" s="34"/>
      <c r="E70" s="26" t="s">
        <v>119</v>
      </c>
      <c r="F70" s="34"/>
      <c r="G70" s="35"/>
      <c r="H70" s="36"/>
      <c r="I70" s="37"/>
      <c r="J70" s="35"/>
      <c r="K70" s="35"/>
      <c r="L70" s="38"/>
      <c r="M70" s="21"/>
      <c r="N70" s="21"/>
      <c r="O70" s="21">
        <v>-66.599999999999994</v>
      </c>
      <c r="P70" s="110" t="s">
        <v>0</v>
      </c>
    </row>
    <row r="71" spans="1:16" ht="15">
      <c r="A71" s="109"/>
      <c r="B71" s="39"/>
      <c r="C71" s="34"/>
      <c r="D71" s="34"/>
      <c r="E71" s="26" t="s">
        <v>120</v>
      </c>
      <c r="F71" s="34"/>
      <c r="G71" s="35"/>
      <c r="H71" s="36"/>
      <c r="I71" s="37"/>
      <c r="J71" s="35"/>
      <c r="K71" s="35"/>
      <c r="L71" s="38"/>
      <c r="M71" s="21"/>
      <c r="N71" s="21"/>
      <c r="O71" s="21">
        <v>32.5</v>
      </c>
      <c r="P71" s="110" t="s">
        <v>0</v>
      </c>
    </row>
    <row r="72" spans="1:16" ht="15">
      <c r="A72" s="109"/>
      <c r="B72" s="39"/>
      <c r="C72" s="34"/>
      <c r="D72" s="26" t="s">
        <v>121</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58.2</v>
      </c>
      <c r="P73" s="110" t="s">
        <v>0</v>
      </c>
    </row>
    <row r="74" spans="1:16" ht="15">
      <c r="A74" s="109"/>
      <c r="B74" s="39"/>
      <c r="C74" s="34"/>
      <c r="D74" s="34"/>
      <c r="E74" s="26" t="s">
        <v>119</v>
      </c>
      <c r="F74" s="34"/>
      <c r="G74" s="35"/>
      <c r="H74" s="36"/>
      <c r="I74" s="37"/>
      <c r="J74" s="35"/>
      <c r="K74" s="35"/>
      <c r="L74" s="38"/>
      <c r="M74" s="21"/>
      <c r="N74" s="21"/>
      <c r="O74" s="21">
        <v>-170.8</v>
      </c>
      <c r="P74" s="110" t="s">
        <v>0</v>
      </c>
    </row>
    <row r="75" spans="1:16" ht="15">
      <c r="A75" s="109"/>
      <c r="B75" s="39"/>
      <c r="C75" s="34"/>
      <c r="D75" s="34"/>
      <c r="E75" s="26" t="s">
        <v>120</v>
      </c>
      <c r="F75" s="34"/>
      <c r="G75" s="35"/>
      <c r="H75" s="36"/>
      <c r="I75" s="37"/>
      <c r="J75" s="35"/>
      <c r="K75" s="35"/>
      <c r="L75" s="38"/>
      <c r="M75" s="21"/>
      <c r="N75" s="21"/>
      <c r="O75" s="21">
        <v>229</v>
      </c>
      <c r="P75" s="110" t="s">
        <v>0</v>
      </c>
    </row>
    <row r="76" spans="1:16" ht="14.25">
      <c r="A76" s="109"/>
      <c r="B76" s="42"/>
      <c r="C76" s="34"/>
      <c r="D76" s="34" t="s">
        <v>123</v>
      </c>
      <c r="E76" s="26"/>
      <c r="F76" s="34"/>
      <c r="G76" s="35"/>
      <c r="H76" s="36"/>
      <c r="I76" s="37"/>
      <c r="J76" s="2"/>
      <c r="K76" s="2"/>
      <c r="L76" s="38"/>
      <c r="M76" s="21"/>
      <c r="N76" s="21"/>
      <c r="O76" s="21">
        <v>27.9</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-17.500000000000085</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4121.3175367434742</v>
      </c>
      <c r="N9" s="21">
        <v>4493.9635111076177</v>
      </c>
      <c r="O9" s="21">
        <v>-372.64597436414397</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1">
        <v>4079.2859412856205</v>
      </c>
      <c r="N11" s="21">
        <v>4483.0284618828109</v>
      </c>
      <c r="O11" s="21">
        <v>-403.74252059719043</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3746.450380505541</v>
      </c>
      <c r="N13" s="21">
        <v>3970.1063091816827</v>
      </c>
      <c r="O13" s="21">
        <v>-223.65592867614146</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1">
        <v>1109.394915885551</v>
      </c>
      <c r="N15" s="21">
        <v>2848.9220433506362</v>
      </c>
      <c r="O15" s="21">
        <v>-1739.527127465085</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21">
        <v>2637.0554646199903</v>
      </c>
      <c r="N17" s="21">
        <v>1121.1842658310468</v>
      </c>
      <c r="O17" s="21">
        <v>1515.8711987889435</v>
      </c>
      <c r="P17" s="2" t="s">
        <v>0</v>
      </c>
    </row>
    <row r="18" spans="1:16" ht="14.25">
      <c r="A18" s="31"/>
      <c r="B18" s="32"/>
      <c r="C18" s="26"/>
      <c r="D18" s="26"/>
      <c r="E18" s="34"/>
      <c r="F18" s="34" t="s">
        <v>21</v>
      </c>
      <c r="G18" s="35"/>
      <c r="H18" s="36"/>
      <c r="I18" s="37"/>
      <c r="J18" s="37"/>
      <c r="K18" s="37"/>
      <c r="L18" s="38"/>
      <c r="M18" s="21">
        <v>489.51431295427443</v>
      </c>
      <c r="N18" s="21">
        <v>654.39435204707547</v>
      </c>
      <c r="O18" s="21">
        <v>-164.88003909280098</v>
      </c>
      <c r="P18" s="2" t="s">
        <v>0</v>
      </c>
    </row>
    <row r="19" spans="1:16" ht="14.25">
      <c r="A19" s="31"/>
      <c r="B19" s="42"/>
      <c r="C19" s="34"/>
      <c r="D19" s="34"/>
      <c r="E19" s="26"/>
      <c r="F19" s="34"/>
      <c r="G19" s="35" t="s">
        <v>22</v>
      </c>
      <c r="H19" s="36"/>
      <c r="I19" s="37"/>
      <c r="J19" s="37"/>
      <c r="K19" s="37"/>
      <c r="L19" s="38"/>
      <c r="M19" s="21">
        <v>241.42538366645368</v>
      </c>
      <c r="N19" s="21">
        <v>418.60735313716316</v>
      </c>
      <c r="O19" s="21">
        <v>-177.18196947070948</v>
      </c>
      <c r="P19" s="2" t="s">
        <v>0</v>
      </c>
    </row>
    <row r="20" spans="1:16" ht="14.25">
      <c r="A20" s="31"/>
      <c r="B20" s="42"/>
      <c r="C20" s="34"/>
      <c r="D20" s="34"/>
      <c r="E20" s="34"/>
      <c r="F20" s="26"/>
      <c r="G20" s="35"/>
      <c r="H20" s="36" t="s">
        <v>23</v>
      </c>
      <c r="I20" s="37"/>
      <c r="J20" s="37"/>
      <c r="K20" s="37"/>
      <c r="L20" s="38"/>
      <c r="M20" s="21">
        <v>10.764189080669908</v>
      </c>
      <c r="N20" s="21">
        <v>0</v>
      </c>
      <c r="O20" s="21">
        <v>10.764189080669908</v>
      </c>
      <c r="P20" s="2" t="s">
        <v>0</v>
      </c>
    </row>
    <row r="21" spans="1:16" ht="14.25">
      <c r="A21" s="31"/>
      <c r="B21" s="42"/>
      <c r="C21" s="34"/>
      <c r="D21" s="34"/>
      <c r="E21" s="34"/>
      <c r="F21" s="26"/>
      <c r="G21" s="35"/>
      <c r="H21" s="36" t="s">
        <v>24</v>
      </c>
      <c r="I21" s="37"/>
      <c r="J21" s="37"/>
      <c r="K21" s="37"/>
      <c r="L21" s="38"/>
      <c r="M21" s="21">
        <v>0</v>
      </c>
      <c r="N21" s="21">
        <v>230.66119458578376</v>
      </c>
      <c r="O21" s="21">
        <v>-230.66119458578376</v>
      </c>
      <c r="P21" s="2" t="s">
        <v>0</v>
      </c>
    </row>
    <row r="22" spans="1:16" ht="14.25">
      <c r="A22" s="31"/>
      <c r="B22" s="42"/>
      <c r="C22" s="34"/>
      <c r="D22" s="34"/>
      <c r="E22" s="34"/>
      <c r="F22" s="26"/>
      <c r="G22" s="35"/>
      <c r="H22" s="36" t="s">
        <v>25</v>
      </c>
      <c r="I22" s="37"/>
      <c r="J22" s="37"/>
      <c r="K22" s="37"/>
      <c r="L22" s="38"/>
      <c r="M22" s="21">
        <v>230.66119458578376</v>
      </c>
      <c r="N22" s="21">
        <v>187.94615855137937</v>
      </c>
      <c r="O22" s="21">
        <v>42.715036034404399</v>
      </c>
      <c r="P22" s="2" t="s">
        <v>0</v>
      </c>
    </row>
    <row r="23" spans="1:16" ht="14.25">
      <c r="A23" s="31"/>
      <c r="B23" s="42"/>
      <c r="C23" s="34"/>
      <c r="D23" s="34"/>
      <c r="E23" s="26"/>
      <c r="F23" s="34"/>
      <c r="G23" s="35" t="s">
        <v>26</v>
      </c>
      <c r="H23" s="36"/>
      <c r="I23" s="37"/>
      <c r="J23" s="37"/>
      <c r="K23" s="37"/>
      <c r="L23" s="38"/>
      <c r="M23" s="21">
        <v>248.08892928782075</v>
      </c>
      <c r="N23" s="21">
        <v>235.78699890991228</v>
      </c>
      <c r="O23" s="21">
        <v>12.301930377908448</v>
      </c>
      <c r="P23" s="2" t="s">
        <v>0</v>
      </c>
    </row>
    <row r="24" spans="1:16" ht="14.25">
      <c r="A24" s="31"/>
      <c r="B24" s="42"/>
      <c r="C24" s="34"/>
      <c r="D24" s="34"/>
      <c r="E24" s="34"/>
      <c r="F24" s="26"/>
      <c r="G24" s="35"/>
      <c r="H24" s="36" t="s">
        <v>27</v>
      </c>
      <c r="I24" s="37"/>
      <c r="J24" s="37"/>
      <c r="K24" s="37"/>
      <c r="L24" s="38"/>
      <c r="M24" s="21">
        <v>167.44294125486525</v>
      </c>
      <c r="N24" s="21">
        <v>107.6418908066991</v>
      </c>
      <c r="O24" s="21">
        <v>59.801050448166166</v>
      </c>
      <c r="P24" s="2" t="s">
        <v>0</v>
      </c>
    </row>
    <row r="25" spans="1:16" ht="14.25">
      <c r="A25" s="31"/>
      <c r="B25" s="42"/>
      <c r="C25" s="34"/>
      <c r="D25" s="34"/>
      <c r="E25" s="34"/>
      <c r="F25" s="26"/>
      <c r="G25" s="35"/>
      <c r="H25" s="36" t="s">
        <v>28</v>
      </c>
      <c r="I25" s="37"/>
      <c r="J25" s="37"/>
      <c r="K25" s="37"/>
      <c r="L25" s="38"/>
      <c r="M25" s="21">
        <v>12.985370954458938</v>
      </c>
      <c r="N25" s="21">
        <v>54.162665691624781</v>
      </c>
      <c r="O25" s="21">
        <v>-41.177294737165845</v>
      </c>
      <c r="P25" s="2" t="s">
        <v>0</v>
      </c>
    </row>
    <row r="26" spans="1:16" ht="14.25">
      <c r="A26" s="31"/>
      <c r="B26" s="42"/>
      <c r="C26" s="34"/>
      <c r="D26" s="34"/>
      <c r="E26" s="34"/>
      <c r="F26" s="26"/>
      <c r="G26" s="35"/>
      <c r="H26" s="36" t="s">
        <v>25</v>
      </c>
      <c r="I26" s="37"/>
      <c r="J26" s="37"/>
      <c r="K26" s="37"/>
      <c r="L26" s="38"/>
      <c r="M26" s="21">
        <v>67.660617078496571</v>
      </c>
      <c r="N26" s="21">
        <v>73.982442411588423</v>
      </c>
      <c r="O26" s="21">
        <v>-6.3218253330918515</v>
      </c>
      <c r="P26" s="2" t="s">
        <v>0</v>
      </c>
    </row>
    <row r="27" spans="1:16" ht="14.25">
      <c r="A27" s="31"/>
      <c r="B27" s="42"/>
      <c r="C27" s="34"/>
      <c r="D27" s="34"/>
      <c r="E27" s="26"/>
      <c r="F27" s="47"/>
      <c r="G27" s="48" t="s">
        <v>29</v>
      </c>
      <c r="H27" s="36"/>
      <c r="I27" s="37"/>
      <c r="J27" s="37"/>
      <c r="K27" s="37"/>
      <c r="L27" s="38"/>
      <c r="M27" s="21">
        <v>0</v>
      </c>
      <c r="N27" s="21">
        <v>0</v>
      </c>
      <c r="O27" s="21">
        <v>0</v>
      </c>
      <c r="P27" s="2" t="s">
        <v>0</v>
      </c>
    </row>
    <row r="28" spans="1:16" ht="15">
      <c r="A28" s="7"/>
      <c r="B28" s="83"/>
      <c r="C28" s="84"/>
      <c r="D28" s="84"/>
      <c r="E28" s="9"/>
      <c r="F28" s="84" t="s">
        <v>47</v>
      </c>
      <c r="G28" s="5"/>
      <c r="H28" s="10"/>
      <c r="I28" s="11"/>
      <c r="J28" s="17"/>
      <c r="K28" s="17"/>
      <c r="L28" s="20"/>
      <c r="M28" s="21">
        <v>1339.543530038922</v>
      </c>
      <c r="N28" s="21">
        <v>290.9748254663628</v>
      </c>
      <c r="O28" s="21">
        <v>1048.5687045725592</v>
      </c>
      <c r="P28" s="2" t="s">
        <v>0</v>
      </c>
    </row>
    <row r="29" spans="1:16" ht="14.25">
      <c r="A29" s="31"/>
      <c r="B29" s="32"/>
      <c r="C29" s="26"/>
      <c r="D29" s="26"/>
      <c r="E29" s="34"/>
      <c r="F29" s="34" t="s">
        <v>55</v>
      </c>
      <c r="G29" s="35"/>
      <c r="H29" s="36"/>
      <c r="I29" s="37"/>
      <c r="J29" s="37"/>
      <c r="K29" s="37"/>
      <c r="L29" s="38"/>
      <c r="M29" s="21">
        <v>12.643650666183703</v>
      </c>
      <c r="N29" s="21">
        <v>16.402573837211289</v>
      </c>
      <c r="O29" s="21">
        <v>-3.7589231710275874</v>
      </c>
      <c r="P29" s="2" t="s">
        <v>0</v>
      </c>
    </row>
    <row r="30" spans="1:16" ht="14.25">
      <c r="A30" s="31"/>
      <c r="B30" s="42"/>
      <c r="C30" s="34"/>
      <c r="D30" s="34"/>
      <c r="E30" s="26"/>
      <c r="F30" s="34"/>
      <c r="G30" s="35" t="s">
        <v>56</v>
      </c>
      <c r="H30" s="36"/>
      <c r="I30" s="37"/>
      <c r="J30" s="37"/>
      <c r="K30" s="37"/>
      <c r="L30" s="38"/>
      <c r="M30" s="21">
        <v>2.2211818737890288</v>
      </c>
      <c r="N30" s="21">
        <v>1.1960210089633232</v>
      </c>
      <c r="O30" s="21">
        <v>1.0251608648257056</v>
      </c>
      <c r="P30" s="2" t="s">
        <v>0</v>
      </c>
    </row>
    <row r="31" spans="1:16" ht="14.25">
      <c r="A31" s="31"/>
      <c r="B31" s="42"/>
      <c r="C31" s="34"/>
      <c r="D31" s="34"/>
      <c r="E31" s="26"/>
      <c r="F31" s="34"/>
      <c r="G31" s="35" t="s">
        <v>57</v>
      </c>
      <c r="H31" s="36"/>
      <c r="I31" s="37"/>
      <c r="J31" s="37"/>
      <c r="K31" s="37"/>
      <c r="L31" s="38"/>
      <c r="M31" s="21">
        <v>10.422468792394673</v>
      </c>
      <c r="N31" s="21">
        <v>15.206552828247968</v>
      </c>
      <c r="O31" s="21">
        <v>-4.7840840358532928</v>
      </c>
      <c r="P31" s="2" t="s">
        <v>0</v>
      </c>
    </row>
    <row r="32" spans="1:16" ht="14.25">
      <c r="A32" s="31"/>
      <c r="B32" s="32"/>
      <c r="C32" s="26"/>
      <c r="D32" s="26"/>
      <c r="E32" s="34"/>
      <c r="F32" s="34" t="s">
        <v>58</v>
      </c>
      <c r="G32" s="35"/>
      <c r="H32" s="36"/>
      <c r="I32" s="37"/>
      <c r="J32" s="37"/>
      <c r="K32" s="37"/>
      <c r="L32" s="38"/>
      <c r="M32" s="21">
        <v>29.217084647532612</v>
      </c>
      <c r="N32" s="21">
        <v>2.3920420179266464</v>
      </c>
      <c r="O32" s="21">
        <v>26.825042629605964</v>
      </c>
      <c r="P32" s="2" t="s">
        <v>0</v>
      </c>
    </row>
    <row r="33" spans="1:16" ht="14.25">
      <c r="A33" s="31"/>
      <c r="B33" s="42"/>
      <c r="C33" s="34"/>
      <c r="D33" s="34"/>
      <c r="E33" s="26"/>
      <c r="F33" s="34"/>
      <c r="G33" s="35" t="s">
        <v>59</v>
      </c>
      <c r="H33" s="36"/>
      <c r="I33" s="37"/>
      <c r="J33" s="37"/>
      <c r="K33" s="37"/>
      <c r="L33" s="38"/>
      <c r="M33" s="21">
        <v>8.7138673510184965</v>
      </c>
      <c r="N33" s="21">
        <v>1.1960210089633232</v>
      </c>
      <c r="O33" s="21">
        <v>7.5178463420551749</v>
      </c>
      <c r="P33" s="2" t="s">
        <v>0</v>
      </c>
    </row>
    <row r="34" spans="1:16" ht="14.25">
      <c r="A34" s="31"/>
      <c r="B34" s="42"/>
      <c r="C34" s="34"/>
      <c r="D34" s="34"/>
      <c r="E34" s="26"/>
      <c r="F34" s="34"/>
      <c r="G34" s="35" t="s">
        <v>60</v>
      </c>
      <c r="H34" s="36"/>
      <c r="I34" s="37"/>
      <c r="J34" s="37"/>
      <c r="K34" s="37"/>
      <c r="L34" s="38"/>
      <c r="M34" s="21">
        <v>20.503217296514112</v>
      </c>
      <c r="N34" s="21">
        <v>1.1960210089633232</v>
      </c>
      <c r="O34" s="21">
        <v>19.307196287550791</v>
      </c>
      <c r="P34" s="2" t="s">
        <v>0</v>
      </c>
    </row>
    <row r="35" spans="1:16" ht="14.25">
      <c r="A35" s="31"/>
      <c r="B35" s="32"/>
      <c r="C35" s="26"/>
      <c r="D35" s="26"/>
      <c r="E35" s="34"/>
      <c r="F35" s="34" t="s">
        <v>61</v>
      </c>
      <c r="G35" s="35"/>
      <c r="H35" s="36"/>
      <c r="I35" s="37"/>
      <c r="J35" s="37"/>
      <c r="K35" s="37"/>
      <c r="L35" s="38"/>
      <c r="M35" s="21">
        <v>8.884727495156115</v>
      </c>
      <c r="N35" s="21">
        <v>53.308364970936694</v>
      </c>
      <c r="O35" s="21">
        <v>-44.423637475780581</v>
      </c>
      <c r="P35" s="2" t="s">
        <v>0</v>
      </c>
    </row>
    <row r="36" spans="1:16" ht="14.25">
      <c r="A36" s="31"/>
      <c r="B36" s="32"/>
      <c r="C36" s="26"/>
      <c r="D36" s="26"/>
      <c r="E36" s="34"/>
      <c r="F36" s="34" t="s">
        <v>67</v>
      </c>
      <c r="G36" s="35"/>
      <c r="H36" s="36"/>
      <c r="I36" s="37"/>
      <c r="J36" s="37"/>
      <c r="K36" s="37"/>
      <c r="L36" s="38"/>
      <c r="M36" s="21">
        <v>66.635456213670864</v>
      </c>
      <c r="N36" s="21">
        <v>22.21181873789029</v>
      </c>
      <c r="O36" s="21">
        <v>44.423637475780581</v>
      </c>
      <c r="P36" s="2" t="s">
        <v>0</v>
      </c>
    </row>
    <row r="37" spans="1:16" ht="14.25">
      <c r="A37" s="31"/>
      <c r="B37" s="32"/>
      <c r="C37" s="26"/>
      <c r="D37" s="26"/>
      <c r="E37" s="34"/>
      <c r="F37" s="34" t="s">
        <v>68</v>
      </c>
      <c r="G37" s="2"/>
      <c r="H37" s="36"/>
      <c r="I37" s="37"/>
      <c r="J37" s="37"/>
      <c r="K37" s="37"/>
      <c r="L37" s="38"/>
      <c r="M37" s="21">
        <v>0</v>
      </c>
      <c r="N37" s="21">
        <v>0</v>
      </c>
      <c r="O37" s="21">
        <v>0</v>
      </c>
      <c r="P37" s="2" t="s">
        <v>0</v>
      </c>
    </row>
    <row r="38" spans="1:16" ht="14.25">
      <c r="A38" s="31"/>
      <c r="B38" s="32"/>
      <c r="C38" s="26"/>
      <c r="D38" s="26"/>
      <c r="E38" s="34"/>
      <c r="F38" s="34" t="s">
        <v>71</v>
      </c>
      <c r="G38" s="35"/>
      <c r="H38" s="36"/>
      <c r="I38" s="37"/>
      <c r="J38" s="37"/>
      <c r="K38" s="37"/>
      <c r="L38" s="38"/>
      <c r="M38" s="21">
        <v>5.125804324128528</v>
      </c>
      <c r="N38" s="21">
        <v>13.327091242734173</v>
      </c>
      <c r="O38" s="21">
        <v>-8.2012869186056445</v>
      </c>
      <c r="P38" s="2" t="s">
        <v>0</v>
      </c>
    </row>
    <row r="39" spans="1:16" ht="14.25">
      <c r="A39" s="31"/>
      <c r="B39" s="32"/>
      <c r="C39" s="26"/>
      <c r="D39" s="26"/>
      <c r="E39" s="34"/>
      <c r="F39" s="34" t="s">
        <v>72</v>
      </c>
      <c r="G39" s="35"/>
      <c r="H39" s="36"/>
      <c r="I39" s="37"/>
      <c r="J39" s="37"/>
      <c r="K39" s="37"/>
      <c r="L39" s="38"/>
      <c r="M39" s="21">
        <v>471.57399781982457</v>
      </c>
      <c r="N39" s="21">
        <v>45.790518628881522</v>
      </c>
      <c r="O39" s="21">
        <v>425.78347919094307</v>
      </c>
      <c r="P39" s="2" t="s">
        <v>0</v>
      </c>
    </row>
    <row r="40" spans="1:16" ht="14.25">
      <c r="A40" s="31"/>
      <c r="B40" s="42"/>
      <c r="C40" s="34"/>
      <c r="D40" s="34"/>
      <c r="E40" s="26"/>
      <c r="F40" s="34"/>
      <c r="G40" s="35" t="s">
        <v>73</v>
      </c>
      <c r="H40" s="36"/>
      <c r="I40" s="37"/>
      <c r="J40" s="37"/>
      <c r="K40" s="37"/>
      <c r="L40" s="38"/>
      <c r="M40" s="21">
        <v>34.172028827523519</v>
      </c>
      <c r="N40" s="21">
        <v>1.3668811531009408</v>
      </c>
      <c r="O40" s="21">
        <v>32.805147674422578</v>
      </c>
      <c r="P40" s="2" t="s">
        <v>0</v>
      </c>
    </row>
    <row r="41" spans="1:16" ht="14.25">
      <c r="A41" s="31"/>
      <c r="B41" s="42"/>
      <c r="C41" s="34"/>
      <c r="D41" s="34"/>
      <c r="E41" s="26"/>
      <c r="F41" s="34"/>
      <c r="G41" s="35" t="s">
        <v>76</v>
      </c>
      <c r="H41" s="36"/>
      <c r="I41" s="37"/>
      <c r="J41" s="37"/>
      <c r="K41" s="37"/>
      <c r="L41" s="38"/>
      <c r="M41" s="21">
        <v>18.794615855137938</v>
      </c>
      <c r="N41" s="21">
        <v>0</v>
      </c>
      <c r="O41" s="21">
        <v>18.794615855137938</v>
      </c>
      <c r="P41" s="2" t="s">
        <v>0</v>
      </c>
    </row>
    <row r="42" spans="1:16" ht="14.25">
      <c r="A42" s="31"/>
      <c r="B42" s="42"/>
      <c r="C42" s="34"/>
      <c r="D42" s="34"/>
      <c r="E42" s="26"/>
      <c r="F42" s="34"/>
      <c r="G42" s="35" t="s">
        <v>77</v>
      </c>
      <c r="H42" s="36"/>
      <c r="I42" s="37"/>
      <c r="J42" s="37"/>
      <c r="K42" s="37"/>
      <c r="L42" s="38"/>
      <c r="M42" s="21">
        <v>418.60735313716316</v>
      </c>
      <c r="N42" s="21">
        <v>44.423637475780581</v>
      </c>
      <c r="O42" s="21">
        <v>374.18371566138256</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4.2715036034404399</v>
      </c>
      <c r="N44" s="21">
        <v>8.2012869186056445</v>
      </c>
      <c r="O44" s="21">
        <v>-3.9297833151652046</v>
      </c>
      <c r="P44" s="2" t="s">
        <v>0</v>
      </c>
    </row>
    <row r="45" spans="1:16" ht="14.25">
      <c r="A45" s="31"/>
      <c r="B45" s="42"/>
      <c r="C45" s="34"/>
      <c r="D45" s="34"/>
      <c r="E45" s="26"/>
      <c r="F45" s="34"/>
      <c r="G45" s="35" t="s">
        <v>95</v>
      </c>
      <c r="H45" s="36"/>
      <c r="I45" s="37"/>
      <c r="J45" s="37"/>
      <c r="K45" s="37"/>
      <c r="L45" s="38"/>
      <c r="M45" s="21">
        <v>0.68344057655047041</v>
      </c>
      <c r="N45" s="21">
        <v>3.7589231710275874</v>
      </c>
      <c r="O45" s="21">
        <v>-3.0754825944771169</v>
      </c>
      <c r="P45" s="2" t="s">
        <v>0</v>
      </c>
    </row>
    <row r="46" spans="1:16" ht="14.25">
      <c r="A46" s="31"/>
      <c r="B46" s="42"/>
      <c r="C46" s="34"/>
      <c r="D46" s="34"/>
      <c r="E46" s="26"/>
      <c r="F46" s="34"/>
      <c r="G46" s="35" t="s">
        <v>96</v>
      </c>
      <c r="H46" s="36"/>
      <c r="I46" s="37"/>
      <c r="J46" s="37"/>
      <c r="K46" s="37"/>
      <c r="L46" s="37"/>
      <c r="M46" s="44">
        <v>3.5880630268899698</v>
      </c>
      <c r="N46" s="21">
        <v>4.4423637475780575</v>
      </c>
      <c r="O46" s="21">
        <v>-0.85430072068808804</v>
      </c>
      <c r="P46" s="2" t="s">
        <v>0</v>
      </c>
    </row>
    <row r="47" spans="1:16" ht="14.25">
      <c r="A47" s="31"/>
      <c r="B47" s="32"/>
      <c r="C47" s="26"/>
      <c r="D47" s="26"/>
      <c r="E47" s="34"/>
      <c r="F47" s="34" t="s">
        <v>97</v>
      </c>
      <c r="G47" s="35"/>
      <c r="H47" s="36"/>
      <c r="I47" s="37"/>
      <c r="J47" s="37"/>
      <c r="K47" s="37"/>
      <c r="L47" s="38"/>
      <c r="M47" s="21">
        <v>209.64539685685682</v>
      </c>
      <c r="N47" s="21">
        <v>14.181391963422262</v>
      </c>
      <c r="O47" s="21">
        <v>195.46400489343455</v>
      </c>
      <c r="P47" s="2" t="s">
        <v>0</v>
      </c>
    </row>
    <row r="48" spans="1:16" ht="14.25">
      <c r="A48" s="31"/>
      <c r="B48" s="42"/>
      <c r="C48" s="34"/>
      <c r="D48" s="34"/>
      <c r="F48" s="26" t="s">
        <v>100</v>
      </c>
      <c r="G48" s="48"/>
      <c r="H48" s="49"/>
      <c r="I48" s="50"/>
      <c r="J48" s="50"/>
      <c r="K48" s="50"/>
      <c r="L48" s="51"/>
      <c r="M48" s="21">
        <v>0</v>
      </c>
      <c r="N48" s="21">
        <v>0</v>
      </c>
      <c r="O48" s="21">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21">
        <v>332.83556078007911</v>
      </c>
      <c r="N52" s="21">
        <v>512.92215270112808</v>
      </c>
      <c r="O52" s="21">
        <v>-180.08659192104898</v>
      </c>
      <c r="P52" s="2" t="s">
        <v>0</v>
      </c>
    </row>
    <row r="53" spans="1:16" ht="14.25">
      <c r="A53" s="107"/>
      <c r="B53" s="46"/>
      <c r="C53" s="47"/>
      <c r="D53" s="47"/>
      <c r="E53" s="26"/>
      <c r="F53" s="47" t="s">
        <v>102</v>
      </c>
      <c r="G53" s="48"/>
      <c r="H53" s="49"/>
      <c r="I53" s="50"/>
      <c r="J53" s="50"/>
      <c r="K53" s="50"/>
      <c r="L53" s="51"/>
      <c r="M53" s="21">
        <v>39.29783315165205</v>
      </c>
      <c r="N53" s="21">
        <v>42.715036034404399</v>
      </c>
      <c r="O53" s="21">
        <v>-3.4172028827523522</v>
      </c>
      <c r="P53" s="2" t="s">
        <v>0</v>
      </c>
    </row>
    <row r="54" spans="1:16" ht="14.25">
      <c r="A54" s="107"/>
      <c r="B54" s="46"/>
      <c r="C54" s="47"/>
      <c r="D54" s="47"/>
      <c r="E54" s="26"/>
      <c r="F54" s="47" t="s">
        <v>103</v>
      </c>
      <c r="G54" s="48"/>
      <c r="H54" s="49"/>
      <c r="I54" s="50"/>
      <c r="J54" s="50"/>
      <c r="K54" s="50"/>
      <c r="L54" s="51"/>
      <c r="M54" s="21">
        <v>293.53772762842709</v>
      </c>
      <c r="N54" s="21">
        <v>470.20711666672361</v>
      </c>
      <c r="O54" s="21">
        <v>-176.6693890382966</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21">
        <v>3.4172028827523522</v>
      </c>
      <c r="N56" s="21">
        <v>186.23755711000319</v>
      </c>
      <c r="O56" s="21">
        <v>-182.82035422725085</v>
      </c>
      <c r="P56" s="2" t="s">
        <v>0</v>
      </c>
    </row>
    <row r="57" spans="1:16" ht="14.25">
      <c r="A57" s="107"/>
      <c r="B57" s="46"/>
      <c r="C57" s="47"/>
      <c r="D57" s="47"/>
      <c r="E57" s="26"/>
      <c r="F57" s="47"/>
      <c r="G57" s="48"/>
      <c r="H57" s="49" t="s">
        <v>106</v>
      </c>
      <c r="I57" s="50"/>
      <c r="J57" s="50"/>
      <c r="K57" s="50"/>
      <c r="L57" s="51"/>
      <c r="M57" s="21">
        <v>76.545344573652685</v>
      </c>
      <c r="N57" s="21">
        <v>46.303099061294375</v>
      </c>
      <c r="O57" s="21">
        <v>30.242245512358316</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1">
        <v>42.031595457853932</v>
      </c>
      <c r="N59" s="21">
        <v>10.935049224807527</v>
      </c>
      <c r="O59" s="21">
        <v>31.096546233046404</v>
      </c>
      <c r="P59" s="2" t="s">
        <v>0</v>
      </c>
    </row>
    <row r="60" spans="1:16" ht="14.25">
      <c r="A60" s="107"/>
      <c r="B60" s="46"/>
      <c r="C60" s="47"/>
      <c r="D60" s="47"/>
      <c r="E60" s="26"/>
      <c r="F60" s="47" t="s">
        <v>108</v>
      </c>
      <c r="G60" s="48"/>
      <c r="H60" s="49"/>
      <c r="I60" s="50"/>
      <c r="J60" s="37"/>
      <c r="K60" s="37"/>
      <c r="L60" s="38"/>
      <c r="M60" s="21">
        <v>13.839671675147025</v>
      </c>
      <c r="N60" s="21">
        <v>0</v>
      </c>
      <c r="O60" s="21">
        <v>13.839671675147025</v>
      </c>
      <c r="P60" s="2" t="s">
        <v>0</v>
      </c>
    </row>
    <row r="61" spans="1:16" ht="14.25">
      <c r="A61" s="107"/>
      <c r="B61" s="46"/>
      <c r="C61" s="47"/>
      <c r="D61" s="47"/>
      <c r="E61" s="26"/>
      <c r="F61" s="47" t="s">
        <v>109</v>
      </c>
      <c r="G61" s="48"/>
      <c r="H61" s="49"/>
      <c r="I61" s="50"/>
      <c r="J61" s="37"/>
      <c r="K61" s="37"/>
      <c r="L61" s="38"/>
      <c r="M61" s="21">
        <v>28.191923782706905</v>
      </c>
      <c r="N61" s="21">
        <v>10.935049224807527</v>
      </c>
      <c r="O61" s="21">
        <v>17.256874557899376</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1"/>
      <c r="N63" s="21"/>
      <c r="O63" s="21">
        <v>402.54649958822705</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402.54649958822705</v>
      </c>
      <c r="P65" s="110" t="s">
        <v>0</v>
      </c>
    </row>
    <row r="66" spans="1:16" ht="15">
      <c r="A66" s="109"/>
      <c r="B66" s="39"/>
      <c r="C66" s="34"/>
      <c r="D66" s="34" t="s">
        <v>115</v>
      </c>
      <c r="E66" s="26"/>
      <c r="F66" s="34"/>
      <c r="G66" s="35"/>
      <c r="H66" s="36"/>
      <c r="I66" s="37"/>
      <c r="J66" s="35"/>
      <c r="K66" s="35"/>
      <c r="L66" s="38"/>
      <c r="M66" s="21"/>
      <c r="N66" s="21"/>
      <c r="O66" s="21">
        <v>313.69922463666592</v>
      </c>
      <c r="P66" s="110" t="s">
        <v>0</v>
      </c>
    </row>
    <row r="67" spans="1:16" ht="15">
      <c r="A67" s="109"/>
      <c r="B67" s="39"/>
      <c r="C67" s="34"/>
      <c r="D67" s="34"/>
      <c r="E67" s="26" t="s">
        <v>116</v>
      </c>
      <c r="F67" s="34"/>
      <c r="G67" s="35"/>
      <c r="H67" s="36"/>
      <c r="I67" s="37"/>
      <c r="J67" s="35"/>
      <c r="K67" s="35"/>
      <c r="L67" s="38"/>
      <c r="M67" s="21"/>
      <c r="N67" s="21"/>
      <c r="O67" s="21">
        <v>-28.021063638569284</v>
      </c>
      <c r="P67" s="110" t="s">
        <v>0</v>
      </c>
    </row>
    <row r="68" spans="1:16" ht="15">
      <c r="A68" s="109"/>
      <c r="B68" s="39"/>
      <c r="C68" s="34"/>
      <c r="D68" s="34"/>
      <c r="E68" s="26" t="s">
        <v>117</v>
      </c>
      <c r="F68" s="34"/>
      <c r="G68" s="35"/>
      <c r="H68" s="36"/>
      <c r="I68" s="37"/>
      <c r="J68" s="35"/>
      <c r="K68" s="35"/>
      <c r="L68" s="38"/>
      <c r="M68" s="21"/>
      <c r="N68" s="21"/>
      <c r="O68" s="21">
        <v>341.72028827523519</v>
      </c>
      <c r="P68" s="110" t="s">
        <v>0</v>
      </c>
    </row>
    <row r="69" spans="1:16" ht="15">
      <c r="A69" s="109"/>
      <c r="B69" s="39"/>
      <c r="C69" s="34"/>
      <c r="D69" s="34" t="s">
        <v>118</v>
      </c>
      <c r="E69" s="26"/>
      <c r="F69" s="34"/>
      <c r="G69" s="35"/>
      <c r="H69" s="36"/>
      <c r="I69" s="37"/>
      <c r="J69" s="35"/>
      <c r="K69" s="35"/>
      <c r="L69" s="38"/>
      <c r="M69" s="21"/>
      <c r="N69" s="21"/>
      <c r="O69" s="21">
        <v>-58.263309150927604</v>
      </c>
      <c r="P69" s="110" t="s">
        <v>0</v>
      </c>
    </row>
    <row r="70" spans="1:16" ht="15">
      <c r="A70" s="109"/>
      <c r="B70" s="39"/>
      <c r="C70" s="34"/>
      <c r="D70" s="34"/>
      <c r="E70" s="26" t="s">
        <v>119</v>
      </c>
      <c r="F70" s="34"/>
      <c r="G70" s="35"/>
      <c r="H70" s="36"/>
      <c r="I70" s="37"/>
      <c r="J70" s="35"/>
      <c r="K70" s="35"/>
      <c r="L70" s="38"/>
      <c r="M70" s="21"/>
      <c r="N70" s="21"/>
      <c r="O70" s="21">
        <v>-113.79285599565331</v>
      </c>
      <c r="P70" s="110" t="s">
        <v>0</v>
      </c>
    </row>
    <row r="71" spans="1:16" ht="15">
      <c r="A71" s="109"/>
      <c r="B71" s="39"/>
      <c r="C71" s="34"/>
      <c r="D71" s="34"/>
      <c r="E71" s="26" t="s">
        <v>120</v>
      </c>
      <c r="F71" s="34"/>
      <c r="G71" s="35"/>
      <c r="H71" s="36"/>
      <c r="I71" s="37"/>
      <c r="J71" s="35"/>
      <c r="K71" s="35"/>
      <c r="L71" s="38"/>
      <c r="M71" s="21"/>
      <c r="N71" s="21"/>
      <c r="O71" s="21">
        <v>55.529546844725722</v>
      </c>
      <c r="P71" s="110" t="s">
        <v>0</v>
      </c>
    </row>
    <row r="72" spans="1:16" ht="15">
      <c r="A72" s="109"/>
      <c r="B72" s="39"/>
      <c r="C72" s="34"/>
      <c r="D72" s="26" t="s">
        <v>121</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99.440603888093449</v>
      </c>
      <c r="P73" s="110" t="s">
        <v>0</v>
      </c>
    </row>
    <row r="74" spans="1:16" ht="15">
      <c r="A74" s="109"/>
      <c r="B74" s="39"/>
      <c r="C74" s="34"/>
      <c r="D74" s="34"/>
      <c r="E74" s="26" t="s">
        <v>119</v>
      </c>
      <c r="F74" s="34"/>
      <c r="G74" s="35"/>
      <c r="H74" s="36"/>
      <c r="I74" s="37"/>
      <c r="J74" s="35"/>
      <c r="K74" s="35"/>
      <c r="L74" s="38"/>
      <c r="M74" s="21"/>
      <c r="N74" s="21"/>
      <c r="O74" s="21">
        <v>-291.82912618705092</v>
      </c>
      <c r="P74" s="110" t="s">
        <v>0</v>
      </c>
    </row>
    <row r="75" spans="1:16" ht="15">
      <c r="A75" s="109"/>
      <c r="B75" s="39"/>
      <c r="C75" s="34"/>
      <c r="D75" s="34"/>
      <c r="E75" s="26" t="s">
        <v>120</v>
      </c>
      <c r="F75" s="34"/>
      <c r="G75" s="35"/>
      <c r="H75" s="36"/>
      <c r="I75" s="37"/>
      <c r="J75" s="35"/>
      <c r="K75" s="35"/>
      <c r="L75" s="38"/>
      <c r="M75" s="21"/>
      <c r="N75" s="21"/>
      <c r="O75" s="21">
        <v>391.26973007514431</v>
      </c>
      <c r="P75" s="110" t="s">
        <v>0</v>
      </c>
    </row>
    <row r="76" spans="1:16" ht="14.25">
      <c r="A76" s="109"/>
      <c r="B76" s="42"/>
      <c r="C76" s="34"/>
      <c r="D76" s="34" t="s">
        <v>123</v>
      </c>
      <c r="E76" s="26"/>
      <c r="F76" s="34"/>
      <c r="G76" s="35"/>
      <c r="H76" s="36"/>
      <c r="I76" s="37"/>
      <c r="J76" s="2"/>
      <c r="K76" s="2"/>
      <c r="L76" s="38"/>
      <c r="M76" s="21"/>
      <c r="N76" s="21"/>
      <c r="O76" s="21">
        <v>47.669980214395309</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-29.900525224083228</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33" t="s">
        <v>148</v>
      </c>
      <c r="B82" s="34"/>
      <c r="C82" s="34"/>
      <c r="D82" s="34"/>
      <c r="E82" s="26"/>
      <c r="F82" s="34"/>
      <c r="G82" s="35"/>
      <c r="H82" s="36"/>
      <c r="I82" s="37"/>
      <c r="J82" s="35"/>
      <c r="K82" s="35"/>
      <c r="L82" s="35"/>
      <c r="M82" s="2"/>
      <c r="N82" s="2"/>
      <c r="O82" s="2"/>
      <c r="P82" s="2"/>
    </row>
    <row r="83" spans="1:16" ht="14.25">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1997</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2310.607</v>
      </c>
      <c r="N9" s="22">
        <v>2484.4989999999998</v>
      </c>
      <c r="O9" s="21">
        <v>-173.89199999999983</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2289.607</v>
      </c>
      <c r="N11" s="22">
        <v>2476.7600000000002</v>
      </c>
      <c r="O11" s="22">
        <v>-187.15299999999979</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2093.2069999999999</v>
      </c>
      <c r="N13" s="22">
        <v>2274.7669999999998</v>
      </c>
      <c r="O13" s="22">
        <v>-181.56</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640.16300000000001</v>
      </c>
      <c r="N15" s="22">
        <v>1704.7</v>
      </c>
      <c r="O15" s="22">
        <v>-1064.537</v>
      </c>
      <c r="P15" s="2" t="s">
        <v>0</v>
      </c>
    </row>
    <row r="16" spans="1:16" ht="14.25">
      <c r="A16" s="31"/>
      <c r="B16" s="32"/>
      <c r="C16" s="26"/>
      <c r="D16" s="26"/>
      <c r="E16" s="34"/>
      <c r="F16" s="34" t="s">
        <v>11</v>
      </c>
      <c r="G16" s="35"/>
      <c r="H16" s="36"/>
      <c r="I16" s="37"/>
      <c r="J16" s="37"/>
      <c r="K16" s="37"/>
      <c r="L16" s="38"/>
      <c r="M16" s="22">
        <v>605.6</v>
      </c>
      <c r="N16" s="22">
        <v>1704.7</v>
      </c>
      <c r="O16" s="22">
        <v>-1099.0999999999999</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34.563000000000002</v>
      </c>
      <c r="N21" s="22">
        <v>0</v>
      </c>
      <c r="O21" s="22">
        <v>34.563000000000002</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1453.0439999999999</v>
      </c>
      <c r="N26" s="45">
        <v>570.06700000000001</v>
      </c>
      <c r="O26" s="22">
        <v>882.97699999999986</v>
      </c>
      <c r="P26" s="2" t="s">
        <v>0</v>
      </c>
    </row>
    <row r="27" spans="1:16" ht="14.25">
      <c r="A27" s="31"/>
      <c r="B27" s="32"/>
      <c r="C27" s="26"/>
      <c r="D27" s="26"/>
      <c r="E27" s="34"/>
      <c r="F27" s="34" t="s">
        <v>21</v>
      </c>
      <c r="G27" s="35"/>
      <c r="H27" s="36"/>
      <c r="I27" s="37"/>
      <c r="J27" s="37"/>
      <c r="K27" s="37"/>
      <c r="L27" s="38"/>
      <c r="M27" s="45">
        <v>189.1</v>
      </c>
      <c r="N27" s="45">
        <v>274.78699999999998</v>
      </c>
      <c r="O27" s="22">
        <v>-85.686999999999955</v>
      </c>
      <c r="P27" s="2" t="s">
        <v>0</v>
      </c>
    </row>
    <row r="28" spans="1:16" ht="14.25">
      <c r="A28" s="31"/>
      <c r="B28" s="42"/>
      <c r="C28" s="34"/>
      <c r="D28" s="34"/>
      <c r="E28" s="26"/>
      <c r="F28" s="34"/>
      <c r="G28" s="35" t="s">
        <v>22</v>
      </c>
      <c r="H28" s="36"/>
      <c r="I28" s="37"/>
      <c r="J28" s="37"/>
      <c r="K28" s="37"/>
      <c r="L28" s="38"/>
      <c r="M28" s="45">
        <v>39.700000000000003</v>
      </c>
      <c r="N28" s="45">
        <v>176.00099999999998</v>
      </c>
      <c r="O28" s="22">
        <v>-136.30099999999999</v>
      </c>
      <c r="P28" s="2" t="s">
        <v>0</v>
      </c>
    </row>
    <row r="29" spans="1:16" ht="14.25">
      <c r="A29" s="31"/>
      <c r="B29" s="42"/>
      <c r="C29" s="34"/>
      <c r="D29" s="34"/>
      <c r="E29" s="34"/>
      <c r="F29" s="26"/>
      <c r="G29" s="35"/>
      <c r="H29" s="36" t="s">
        <v>23</v>
      </c>
      <c r="I29" s="37"/>
      <c r="J29" s="37"/>
      <c r="K29" s="37"/>
      <c r="L29" s="38"/>
      <c r="M29" s="45">
        <v>6</v>
      </c>
      <c r="N29" s="22">
        <v>0</v>
      </c>
      <c r="O29" s="22">
        <v>6</v>
      </c>
      <c r="P29" s="2" t="s">
        <v>0</v>
      </c>
    </row>
    <row r="30" spans="1:16" ht="14.25">
      <c r="A30" s="31"/>
      <c r="B30" s="42"/>
      <c r="C30" s="34"/>
      <c r="D30" s="34"/>
      <c r="E30" s="34"/>
      <c r="F30" s="26"/>
      <c r="G30" s="35"/>
      <c r="H30" s="36" t="s">
        <v>24</v>
      </c>
      <c r="I30" s="37"/>
      <c r="J30" s="37"/>
      <c r="K30" s="37"/>
      <c r="L30" s="38"/>
      <c r="M30" s="45">
        <v>0</v>
      </c>
      <c r="N30" s="22">
        <v>170.46799999999999</v>
      </c>
      <c r="O30" s="22">
        <v>-170.46799999999999</v>
      </c>
      <c r="P30" s="2" t="s">
        <v>0</v>
      </c>
    </row>
    <row r="31" spans="1:16" ht="14.25">
      <c r="A31" s="31"/>
      <c r="B31" s="42"/>
      <c r="C31" s="34"/>
      <c r="D31" s="34"/>
      <c r="E31" s="34"/>
      <c r="F31" s="26"/>
      <c r="G31" s="35"/>
      <c r="H31" s="36" t="s">
        <v>25</v>
      </c>
      <c r="I31" s="37"/>
      <c r="J31" s="37"/>
      <c r="K31" s="37"/>
      <c r="L31" s="38"/>
      <c r="M31" s="45">
        <v>33.700000000000003</v>
      </c>
      <c r="N31" s="22">
        <v>5.5330000000000004</v>
      </c>
      <c r="O31" s="22">
        <v>28.167000000000002</v>
      </c>
      <c r="P31" s="2" t="s">
        <v>0</v>
      </c>
    </row>
    <row r="32" spans="1:16" ht="14.25">
      <c r="A32" s="31"/>
      <c r="B32" s="42"/>
      <c r="C32" s="34"/>
      <c r="D32" s="34"/>
      <c r="E32" s="26"/>
      <c r="F32" s="34"/>
      <c r="G32" s="35" t="s">
        <v>26</v>
      </c>
      <c r="H32" s="36"/>
      <c r="I32" s="37"/>
      <c r="J32" s="37"/>
      <c r="K32" s="37"/>
      <c r="L32" s="38"/>
      <c r="M32" s="45">
        <v>149.4</v>
      </c>
      <c r="N32" s="45">
        <v>98.786000000000001</v>
      </c>
      <c r="O32" s="22">
        <v>50.614000000000004</v>
      </c>
      <c r="P32" s="2" t="s">
        <v>0</v>
      </c>
    </row>
    <row r="33" spans="1:16" ht="14.25">
      <c r="A33" s="31"/>
      <c r="B33" s="42"/>
      <c r="C33" s="34"/>
      <c r="D33" s="34"/>
      <c r="E33" s="34"/>
      <c r="F33" s="26"/>
      <c r="G33" s="35"/>
      <c r="H33" s="36" t="s">
        <v>27</v>
      </c>
      <c r="I33" s="37"/>
      <c r="J33" s="37"/>
      <c r="K33" s="37"/>
      <c r="L33" s="38"/>
      <c r="M33" s="45">
        <v>92.268000000000001</v>
      </c>
      <c r="N33" s="22">
        <v>65</v>
      </c>
      <c r="O33" s="22">
        <v>27.268000000000001</v>
      </c>
      <c r="P33" s="2" t="s">
        <v>0</v>
      </c>
    </row>
    <row r="34" spans="1:16" ht="14.25">
      <c r="A34" s="31"/>
      <c r="B34" s="42"/>
      <c r="C34" s="34"/>
      <c r="D34" s="34"/>
      <c r="E34" s="34"/>
      <c r="F34" s="26"/>
      <c r="G34" s="35"/>
      <c r="H34" s="36" t="s">
        <v>28</v>
      </c>
      <c r="I34" s="37"/>
      <c r="J34" s="37"/>
      <c r="K34" s="37"/>
      <c r="L34" s="38"/>
      <c r="M34" s="45">
        <v>8.8000000000000007</v>
      </c>
      <c r="N34" s="22">
        <v>0</v>
      </c>
      <c r="O34" s="22">
        <v>8.8000000000000007</v>
      </c>
      <c r="P34" s="2" t="s">
        <v>0</v>
      </c>
    </row>
    <row r="35" spans="1:16" ht="14.25">
      <c r="A35" s="31"/>
      <c r="B35" s="42"/>
      <c r="C35" s="34"/>
      <c r="D35" s="34"/>
      <c r="E35" s="34"/>
      <c r="F35" s="26"/>
      <c r="G35" s="35"/>
      <c r="H35" s="36" t="s">
        <v>25</v>
      </c>
      <c r="I35" s="37"/>
      <c r="J35" s="37"/>
      <c r="K35" s="37"/>
      <c r="L35" s="38"/>
      <c r="M35" s="45">
        <v>48.332000000000001</v>
      </c>
      <c r="N35" s="22">
        <v>33.786000000000001</v>
      </c>
      <c r="O35" s="22">
        <v>14.545999999999999</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851.5</v>
      </c>
      <c r="N60" s="22">
        <v>198.072</v>
      </c>
      <c r="O60" s="22">
        <v>653.428</v>
      </c>
      <c r="P60" s="2" t="s">
        <v>0</v>
      </c>
    </row>
    <row r="61" spans="1:17" ht="14.25">
      <c r="A61" s="31"/>
      <c r="B61" s="42"/>
      <c r="C61" s="34"/>
      <c r="D61" s="34"/>
      <c r="E61" s="26"/>
      <c r="F61" s="34"/>
      <c r="G61" s="35" t="s">
        <v>48</v>
      </c>
      <c r="H61" s="27"/>
      <c r="I61" s="37"/>
      <c r="J61" s="37"/>
      <c r="K61" s="37"/>
      <c r="L61" s="38"/>
      <c r="M61" s="65">
        <v>0</v>
      </c>
      <c r="N61" s="65">
        <v>11.037000000000001</v>
      </c>
      <c r="O61" s="65">
        <v>-11.037000000000001</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11.037000000000001</v>
      </c>
      <c r="O63" s="65">
        <v>-11.037000000000001</v>
      </c>
      <c r="P63" s="2" t="s">
        <v>0</v>
      </c>
    </row>
    <row r="64" spans="1:17" ht="14.25">
      <c r="A64" s="31"/>
      <c r="B64" s="46"/>
      <c r="C64" s="47"/>
      <c r="D64" s="47"/>
      <c r="E64" s="26"/>
      <c r="F64" s="47"/>
      <c r="G64" s="48" t="s">
        <v>51</v>
      </c>
      <c r="H64" s="27"/>
      <c r="I64" s="50"/>
      <c r="J64" s="50"/>
      <c r="K64" s="50"/>
      <c r="L64" s="51"/>
      <c r="M64" s="65">
        <v>851.5</v>
      </c>
      <c r="N64" s="65">
        <v>187.035</v>
      </c>
      <c r="O64" s="65">
        <v>664.46500000000003</v>
      </c>
      <c r="P64" s="2" t="s">
        <v>0</v>
      </c>
    </row>
    <row r="65" spans="1:16" ht="14.25">
      <c r="A65" s="31"/>
      <c r="B65" s="46"/>
      <c r="C65" s="47"/>
      <c r="D65" s="47"/>
      <c r="E65" s="47"/>
      <c r="F65" s="26"/>
      <c r="G65" s="48"/>
      <c r="H65" s="49" t="s">
        <v>52</v>
      </c>
      <c r="I65" s="50"/>
      <c r="J65" s="50"/>
      <c r="K65" s="50"/>
      <c r="L65" s="51"/>
      <c r="M65" s="65">
        <v>0</v>
      </c>
      <c r="N65" s="65">
        <v>3.423</v>
      </c>
      <c r="O65" s="65">
        <v>-3.423</v>
      </c>
      <c r="P65" s="2" t="s">
        <v>0</v>
      </c>
    </row>
    <row r="66" spans="1:16" ht="14.25">
      <c r="A66" s="31"/>
      <c r="B66" s="46"/>
      <c r="C66" s="47"/>
      <c r="D66" s="47"/>
      <c r="E66" s="47"/>
      <c r="F66" s="26"/>
      <c r="G66" s="48"/>
      <c r="H66" s="49" t="s">
        <v>53</v>
      </c>
      <c r="I66" s="50"/>
      <c r="J66" s="50"/>
      <c r="K66" s="50"/>
      <c r="L66" s="51"/>
      <c r="M66" s="65">
        <v>8.5</v>
      </c>
      <c r="N66" s="65">
        <v>51.850999999999999</v>
      </c>
      <c r="O66" s="65">
        <v>-43.350999999999999</v>
      </c>
      <c r="P66" s="2" t="s">
        <v>0</v>
      </c>
    </row>
    <row r="67" spans="1:16" ht="14.25">
      <c r="A67" s="31"/>
      <c r="B67" s="46"/>
      <c r="C67" s="47"/>
      <c r="D67" s="47"/>
      <c r="E67" s="47"/>
      <c r="F67" s="26"/>
      <c r="G67" s="48"/>
      <c r="H67" s="49" t="s">
        <v>54</v>
      </c>
      <c r="I67" s="50"/>
      <c r="J67" s="50"/>
      <c r="K67" s="50"/>
      <c r="L67" s="51"/>
      <c r="M67" s="65">
        <v>843</v>
      </c>
      <c r="N67" s="65">
        <v>131.761</v>
      </c>
      <c r="O67" s="65">
        <v>711.23900000000003</v>
      </c>
      <c r="P67" s="2" t="s">
        <v>0</v>
      </c>
    </row>
    <row r="68" spans="1:16" ht="14.25">
      <c r="A68" s="31"/>
      <c r="B68" s="32"/>
      <c r="C68" s="26"/>
      <c r="D68" s="26"/>
      <c r="E68" s="34"/>
      <c r="F68" s="34" t="s">
        <v>55</v>
      </c>
      <c r="G68" s="35"/>
      <c r="H68" s="36"/>
      <c r="I68" s="37"/>
      <c r="J68" s="37"/>
      <c r="K68" s="37"/>
      <c r="L68" s="38"/>
      <c r="M68" s="22">
        <v>9.8919999999999995</v>
      </c>
      <c r="N68" s="22">
        <v>10.363999999999999</v>
      </c>
      <c r="O68" s="22">
        <v>-0.47199999999999953</v>
      </c>
      <c r="P68" s="2" t="s">
        <v>0</v>
      </c>
    </row>
    <row r="69" spans="1:16" ht="14.25">
      <c r="A69" s="31"/>
      <c r="B69" s="42"/>
      <c r="C69" s="34"/>
      <c r="D69" s="34"/>
      <c r="E69" s="26"/>
      <c r="F69" s="34"/>
      <c r="G69" s="35" t="s">
        <v>56</v>
      </c>
      <c r="H69" s="36"/>
      <c r="I69" s="37"/>
      <c r="J69" s="37"/>
      <c r="K69" s="37"/>
      <c r="L69" s="38"/>
      <c r="M69" s="85">
        <v>1.4330000000000001</v>
      </c>
      <c r="N69" s="85">
        <v>0.79600000000000004</v>
      </c>
      <c r="O69" s="65">
        <v>0.63700000000000001</v>
      </c>
      <c r="P69" s="2" t="s">
        <v>0</v>
      </c>
    </row>
    <row r="70" spans="1:16" ht="14.25">
      <c r="A70" s="31"/>
      <c r="B70" s="42"/>
      <c r="C70" s="34"/>
      <c r="D70" s="34"/>
      <c r="E70" s="26"/>
      <c r="F70" s="34"/>
      <c r="G70" s="35" t="s">
        <v>57</v>
      </c>
      <c r="H70" s="36"/>
      <c r="I70" s="37"/>
      <c r="J70" s="37"/>
      <c r="K70" s="37"/>
      <c r="L70" s="38"/>
      <c r="M70" s="65">
        <v>8.4589999999999996</v>
      </c>
      <c r="N70" s="65">
        <v>9.5679999999999996</v>
      </c>
      <c r="O70" s="65">
        <v>-1.109</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33.445</v>
      </c>
      <c r="O74" s="22">
        <v>-33.445</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18.940999999999999</v>
      </c>
      <c r="O76" s="65">
        <v>-18.940999999999999</v>
      </c>
      <c r="P76" s="2" t="s">
        <v>0</v>
      </c>
    </row>
    <row r="77" spans="1:16" ht="14.25">
      <c r="A77" s="31"/>
      <c r="B77" s="42"/>
      <c r="C77" s="34"/>
      <c r="D77" s="34"/>
      <c r="E77" s="26"/>
      <c r="F77" s="34"/>
      <c r="G77" s="35" t="s">
        <v>64</v>
      </c>
      <c r="H77" s="36"/>
      <c r="I77" s="37"/>
      <c r="J77" s="37"/>
      <c r="K77" s="37"/>
      <c r="L77" s="38"/>
      <c r="M77" s="85">
        <v>0</v>
      </c>
      <c r="N77" s="85">
        <v>14.504</v>
      </c>
      <c r="O77" s="65">
        <v>-14.504</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7.5869999999999997</v>
      </c>
      <c r="O84" s="22">
        <v>-7.5869999999999997</v>
      </c>
      <c r="P84" s="2" t="s">
        <v>0</v>
      </c>
    </row>
    <row r="85" spans="1:16" ht="14.25">
      <c r="A85" s="31"/>
      <c r="B85" s="32"/>
      <c r="C85" s="26"/>
      <c r="D85" s="26"/>
      <c r="E85" s="34"/>
      <c r="F85" s="34" t="s">
        <v>72</v>
      </c>
      <c r="G85" s="35"/>
      <c r="H85" s="36"/>
      <c r="I85" s="37"/>
      <c r="J85" s="37"/>
      <c r="K85" s="37"/>
      <c r="L85" s="38"/>
      <c r="M85" s="22">
        <v>0</v>
      </c>
      <c r="N85" s="22">
        <v>1.6870000000000001</v>
      </c>
      <c r="O85" s="22">
        <v>-1.6870000000000001</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1.6870000000000001</v>
      </c>
      <c r="O90" s="22">
        <v>-1.6870000000000001</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1.6870000000000001</v>
      </c>
      <c r="O99" s="65">
        <v>-1.6870000000000001</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v>
      </c>
      <c r="N109" s="21">
        <v>0</v>
      </c>
      <c r="O109" s="22">
        <v>0</v>
      </c>
      <c r="P109" s="2" t="s">
        <v>0</v>
      </c>
    </row>
    <row r="110" spans="1:16" ht="14.25">
      <c r="A110" s="31"/>
      <c r="B110" s="42"/>
      <c r="C110" s="34"/>
      <c r="D110" s="34"/>
      <c r="E110" s="26"/>
      <c r="F110" s="34"/>
      <c r="G110" s="35" t="s">
        <v>149</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v>
      </c>
      <c r="N111" s="45">
        <v>0</v>
      </c>
      <c r="O111" s="45">
        <v>0</v>
      </c>
      <c r="P111" s="2" t="s">
        <v>0</v>
      </c>
    </row>
    <row r="112" spans="1:16" ht="14.25">
      <c r="A112" s="31"/>
      <c r="B112" s="32"/>
      <c r="C112" s="26"/>
      <c r="D112" s="26"/>
      <c r="E112" s="34"/>
      <c r="F112" s="34" t="s">
        <v>97</v>
      </c>
      <c r="G112" s="35"/>
      <c r="H112" s="36"/>
      <c r="I112" s="37"/>
      <c r="J112" s="37"/>
      <c r="K112" s="37"/>
      <c r="L112" s="38"/>
      <c r="M112" s="22">
        <v>145.691</v>
      </c>
      <c r="N112" s="22">
        <v>14.067</v>
      </c>
      <c r="O112" s="22">
        <v>131.624</v>
      </c>
      <c r="P112" s="2" t="s">
        <v>0</v>
      </c>
    </row>
    <row r="113" spans="1:16" ht="14.25">
      <c r="A113" s="31"/>
      <c r="B113" s="42"/>
      <c r="C113" s="34"/>
      <c r="D113" s="34"/>
      <c r="E113" s="26"/>
      <c r="F113" s="34"/>
      <c r="G113" s="35" t="s">
        <v>98</v>
      </c>
      <c r="H113" s="36"/>
      <c r="I113" s="37"/>
      <c r="J113" s="37"/>
      <c r="K113" s="37"/>
      <c r="L113" s="38"/>
      <c r="M113" s="22">
        <v>32</v>
      </c>
      <c r="N113" s="22">
        <v>8.8670000000000009</v>
      </c>
      <c r="O113" s="22">
        <v>23.132999999999999</v>
      </c>
      <c r="P113" s="2" t="s">
        <v>0</v>
      </c>
    </row>
    <row r="114" spans="1:16" ht="15">
      <c r="A114" s="7"/>
      <c r="B114" s="83"/>
      <c r="C114" s="84"/>
      <c r="D114" s="84"/>
      <c r="E114" s="16"/>
      <c r="F114" s="16"/>
      <c r="G114" s="89" t="s">
        <v>99</v>
      </c>
      <c r="H114" s="18"/>
      <c r="I114" s="19"/>
      <c r="J114" s="17"/>
      <c r="K114" s="17"/>
      <c r="L114" s="20"/>
      <c r="M114" s="22">
        <v>112.81100000000001</v>
      </c>
      <c r="N114" s="22">
        <v>0</v>
      </c>
      <c r="O114" s="22">
        <v>112.81100000000001</v>
      </c>
      <c r="P114" s="2" t="s">
        <v>0</v>
      </c>
    </row>
    <row r="115" spans="1:16" ht="14.25">
      <c r="A115" s="31"/>
      <c r="B115" s="42"/>
      <c r="C115" s="34"/>
      <c r="D115" s="34"/>
      <c r="E115" s="26"/>
      <c r="F115" s="47"/>
      <c r="G115" s="48" t="s">
        <v>33</v>
      </c>
      <c r="H115" s="49"/>
      <c r="I115" s="50"/>
      <c r="J115" s="50"/>
      <c r="K115" s="50"/>
      <c r="L115" s="51"/>
      <c r="M115" s="22">
        <v>0.88</v>
      </c>
      <c r="N115" s="22">
        <v>5.2</v>
      </c>
      <c r="O115" s="22">
        <v>-4.32</v>
      </c>
      <c r="P115" s="2" t="s">
        <v>0</v>
      </c>
    </row>
    <row r="116" spans="1:16" ht="14.25">
      <c r="A116" s="31"/>
      <c r="B116" s="42"/>
      <c r="C116" s="34"/>
      <c r="D116" s="34"/>
      <c r="F116" s="26" t="s">
        <v>150</v>
      </c>
      <c r="G116" s="48"/>
      <c r="H116" s="49"/>
      <c r="I116" s="50"/>
      <c r="J116" s="50"/>
      <c r="K116" s="50"/>
      <c r="L116" s="51"/>
      <c r="M116" s="22">
        <v>256.86099999999999</v>
      </c>
      <c r="N116" s="22">
        <v>30.058</v>
      </c>
      <c r="O116" s="22">
        <v>226.803</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6"/>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196.4</v>
      </c>
      <c r="N120" s="45">
        <v>201.99299999999999</v>
      </c>
      <c r="O120" s="22">
        <v>-5.5929999999999893</v>
      </c>
      <c r="P120" s="2" t="s">
        <v>0</v>
      </c>
    </row>
    <row r="121" spans="1:16" ht="14.25">
      <c r="A121" s="107"/>
      <c r="B121" s="46"/>
      <c r="C121" s="47"/>
      <c r="D121" s="47"/>
      <c r="E121" s="26"/>
      <c r="F121" s="47" t="s">
        <v>102</v>
      </c>
      <c r="G121" s="48"/>
      <c r="H121" s="49"/>
      <c r="I121" s="50"/>
      <c r="J121" s="50"/>
      <c r="K121" s="50"/>
      <c r="L121" s="51"/>
      <c r="M121" s="22">
        <v>40</v>
      </c>
      <c r="N121" s="22">
        <v>32.292999999999999</v>
      </c>
      <c r="O121" s="22">
        <v>7.7070000000000007</v>
      </c>
      <c r="P121" s="2" t="s">
        <v>0</v>
      </c>
    </row>
    <row r="122" spans="1:16" ht="14.25">
      <c r="A122" s="107"/>
      <c r="B122" s="46"/>
      <c r="C122" s="47"/>
      <c r="D122" s="47"/>
      <c r="E122" s="26"/>
      <c r="F122" s="47" t="s">
        <v>103</v>
      </c>
      <c r="G122" s="48"/>
      <c r="H122" s="49"/>
      <c r="I122" s="50"/>
      <c r="J122" s="50"/>
      <c r="K122" s="50"/>
      <c r="L122" s="51"/>
      <c r="M122" s="22">
        <v>156.4</v>
      </c>
      <c r="N122" s="22">
        <v>169.7</v>
      </c>
      <c r="O122" s="22">
        <v>-13.3</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6.8</v>
      </c>
      <c r="N124" s="65">
        <v>2.4</v>
      </c>
      <c r="O124" s="65">
        <v>4.4000000000000004</v>
      </c>
      <c r="P124" s="2" t="s">
        <v>0</v>
      </c>
    </row>
    <row r="125" spans="1:16" ht="14.25">
      <c r="A125" s="107"/>
      <c r="B125" s="46"/>
      <c r="C125" s="47"/>
      <c r="D125" s="47"/>
      <c r="E125" s="26"/>
      <c r="F125" s="47"/>
      <c r="G125" s="48"/>
      <c r="H125" s="49" t="s">
        <v>106</v>
      </c>
      <c r="I125" s="50"/>
      <c r="J125" s="50"/>
      <c r="K125" s="50"/>
      <c r="L125" s="51"/>
      <c r="M125" s="65">
        <v>15</v>
      </c>
      <c r="N125" s="65">
        <v>22.8</v>
      </c>
      <c r="O125" s="65">
        <v>-7.8</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21</v>
      </c>
      <c r="N127" s="22">
        <v>7.7389999999999999</v>
      </c>
      <c r="O127" s="22">
        <v>13.260999999999999</v>
      </c>
      <c r="P127" s="2" t="s">
        <v>0</v>
      </c>
    </row>
    <row r="128" spans="1:16" ht="14.25">
      <c r="A128" s="107"/>
      <c r="B128" s="46"/>
      <c r="C128" s="47"/>
      <c r="D128" s="47"/>
      <c r="E128" s="26"/>
      <c r="F128" s="47" t="s">
        <v>108</v>
      </c>
      <c r="G128" s="48"/>
      <c r="H128" s="49"/>
      <c r="I128" s="50"/>
      <c r="J128" s="37"/>
      <c r="K128" s="37"/>
      <c r="L128" s="38"/>
      <c r="M128" s="22">
        <v>9</v>
      </c>
      <c r="N128" s="22">
        <v>0</v>
      </c>
      <c r="O128" s="22">
        <v>9</v>
      </c>
      <c r="P128" s="2" t="s">
        <v>0</v>
      </c>
    </row>
    <row r="129" spans="1:16" ht="14.25">
      <c r="A129" s="107"/>
      <c r="B129" s="46"/>
      <c r="C129" s="47"/>
      <c r="D129" s="47"/>
      <c r="E129" s="26"/>
      <c r="F129" s="47" t="s">
        <v>109</v>
      </c>
      <c r="G129" s="48"/>
      <c r="H129" s="49"/>
      <c r="I129" s="50"/>
      <c r="J129" s="37"/>
      <c r="K129" s="37"/>
      <c r="L129" s="38"/>
      <c r="M129" s="22">
        <v>12</v>
      </c>
      <c r="N129" s="22">
        <v>7.7389999999999999</v>
      </c>
      <c r="O129" s="22">
        <v>4.2610000000000001</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12</v>
      </c>
      <c r="N131" s="22">
        <v>7.7389999999999999</v>
      </c>
      <c r="O131" s="22">
        <v>4.2610000000000001</v>
      </c>
      <c r="P131" s="2" t="s">
        <v>0</v>
      </c>
    </row>
    <row r="132" spans="1:16" ht="14.25">
      <c r="A132" s="31"/>
      <c r="B132" s="42"/>
      <c r="C132" s="34"/>
      <c r="D132" s="34"/>
      <c r="E132" s="34"/>
      <c r="F132" s="34"/>
      <c r="G132" s="35"/>
      <c r="H132" s="36"/>
      <c r="I132" s="37"/>
      <c r="J132" s="37"/>
      <c r="K132" s="37"/>
      <c r="L132" s="38"/>
      <c r="M132" s="88"/>
      <c r="N132" s="88"/>
      <c r="O132" s="134"/>
      <c r="P132" s="2" t="s">
        <v>0</v>
      </c>
    </row>
    <row r="133" spans="1:16" ht="15">
      <c r="A133" s="109"/>
      <c r="B133" s="39" t="s">
        <v>112</v>
      </c>
      <c r="C133" s="34"/>
      <c r="D133" s="34"/>
      <c r="E133" s="26"/>
      <c r="F133" s="34"/>
      <c r="G133" s="35"/>
      <c r="H133" s="36"/>
      <c r="I133" s="37"/>
      <c r="J133" s="35"/>
      <c r="K133" s="35"/>
      <c r="L133" s="38"/>
      <c r="M133" s="21">
        <v>662.8</v>
      </c>
      <c r="N133" s="21">
        <v>441.5</v>
      </c>
      <c r="O133" s="21">
        <v>221.3</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151</v>
      </c>
      <c r="D135" s="33"/>
      <c r="E135" s="24"/>
      <c r="F135" s="33"/>
      <c r="G135" s="111"/>
      <c r="H135" s="112"/>
      <c r="I135" s="113"/>
      <c r="J135" s="111"/>
      <c r="K135" s="111"/>
      <c r="L135" s="114"/>
      <c r="M135" s="21">
        <v>662.8</v>
      </c>
      <c r="N135" s="21">
        <v>441.5</v>
      </c>
      <c r="O135" s="21">
        <v>221.3</v>
      </c>
      <c r="P135" s="110" t="s">
        <v>0</v>
      </c>
    </row>
    <row r="136" spans="1:16" ht="15">
      <c r="A136" s="109"/>
      <c r="B136" s="39"/>
      <c r="C136" s="34"/>
      <c r="D136" s="34" t="s">
        <v>115</v>
      </c>
      <c r="E136" s="26"/>
      <c r="F136" s="34"/>
      <c r="G136" s="35"/>
      <c r="H136" s="36"/>
      <c r="I136" s="37"/>
      <c r="J136" s="35"/>
      <c r="K136" s="35"/>
      <c r="L136" s="38"/>
      <c r="M136" s="21">
        <v>39</v>
      </c>
      <c r="N136" s="21">
        <v>16.8</v>
      </c>
      <c r="O136" s="21">
        <v>22.2</v>
      </c>
      <c r="P136" s="110" t="s">
        <v>0</v>
      </c>
    </row>
    <row r="137" spans="1:16" ht="15">
      <c r="A137" s="109"/>
      <c r="B137" s="39"/>
      <c r="C137" s="34"/>
      <c r="D137" s="34"/>
      <c r="E137" s="26" t="s">
        <v>116</v>
      </c>
      <c r="F137" s="34"/>
      <c r="G137" s="35"/>
      <c r="H137" s="36"/>
      <c r="I137" s="37"/>
      <c r="J137" s="35"/>
      <c r="K137" s="35"/>
      <c r="L137" s="38"/>
      <c r="M137" s="21">
        <v>0</v>
      </c>
      <c r="N137" s="21">
        <v>16.8</v>
      </c>
      <c r="O137" s="21">
        <v>-16.8</v>
      </c>
      <c r="P137" s="110" t="s">
        <v>0</v>
      </c>
    </row>
    <row r="138" spans="1:16" ht="15">
      <c r="A138" s="109"/>
      <c r="B138" s="39"/>
      <c r="C138" s="34"/>
      <c r="D138" s="34"/>
      <c r="E138" s="26" t="s">
        <v>117</v>
      </c>
      <c r="F138" s="34"/>
      <c r="G138" s="35"/>
      <c r="H138" s="36"/>
      <c r="I138" s="37"/>
      <c r="J138" s="35"/>
      <c r="K138" s="35"/>
      <c r="L138" s="38"/>
      <c r="M138" s="21">
        <v>39</v>
      </c>
      <c r="N138" s="21">
        <v>0</v>
      </c>
      <c r="O138" s="21">
        <v>39</v>
      </c>
      <c r="P138" s="110" t="s">
        <v>0</v>
      </c>
    </row>
    <row r="139" spans="1:16" ht="15">
      <c r="A139" s="109"/>
      <c r="B139" s="39"/>
      <c r="C139" s="34"/>
      <c r="D139" s="34" t="s">
        <v>118</v>
      </c>
      <c r="E139" s="26"/>
      <c r="F139" s="34"/>
      <c r="G139" s="35"/>
      <c r="H139" s="36"/>
      <c r="I139" s="37"/>
      <c r="J139" s="35"/>
      <c r="K139" s="35"/>
      <c r="L139" s="38"/>
      <c r="M139" s="21">
        <v>137.9</v>
      </c>
      <c r="N139" s="21">
        <v>64.7</v>
      </c>
      <c r="O139" s="21">
        <v>73.2</v>
      </c>
      <c r="P139" s="110" t="s">
        <v>0</v>
      </c>
    </row>
    <row r="140" spans="1:16" ht="15">
      <c r="A140" s="109"/>
      <c r="B140" s="39"/>
      <c r="C140" s="34"/>
      <c r="D140" s="34"/>
      <c r="E140" s="26" t="s">
        <v>119</v>
      </c>
      <c r="F140" s="34"/>
      <c r="G140" s="35"/>
      <c r="H140" s="36"/>
      <c r="I140" s="37"/>
      <c r="J140" s="35"/>
      <c r="K140" s="35"/>
      <c r="L140" s="38"/>
      <c r="M140" s="21">
        <v>0</v>
      </c>
      <c r="N140" s="21">
        <v>64.7</v>
      </c>
      <c r="O140" s="21">
        <v>-64.7</v>
      </c>
      <c r="P140" s="110" t="s">
        <v>0</v>
      </c>
    </row>
    <row r="141" spans="1:16" ht="15">
      <c r="A141" s="109"/>
      <c r="B141" s="39"/>
      <c r="C141" s="34"/>
      <c r="D141" s="34"/>
      <c r="E141" s="26" t="s">
        <v>120</v>
      </c>
      <c r="F141" s="34"/>
      <c r="G141" s="35"/>
      <c r="H141" s="36"/>
      <c r="I141" s="37"/>
      <c r="J141" s="35"/>
      <c r="K141" s="35"/>
      <c r="L141" s="38"/>
      <c r="M141" s="21">
        <v>137.9</v>
      </c>
      <c r="N141" s="21">
        <v>0</v>
      </c>
      <c r="O141" s="21">
        <v>137.9</v>
      </c>
      <c r="P141" s="110" t="s">
        <v>0</v>
      </c>
    </row>
    <row r="142" spans="1:16" ht="15">
      <c r="A142" s="109"/>
      <c r="B142" s="39"/>
      <c r="C142" s="34"/>
      <c r="D142" s="26" t="s">
        <v>155</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461.8</v>
      </c>
      <c r="N143" s="21">
        <v>360</v>
      </c>
      <c r="O143" s="21">
        <v>101.8</v>
      </c>
      <c r="P143" s="110" t="s">
        <v>0</v>
      </c>
    </row>
    <row r="144" spans="1:16" ht="15">
      <c r="A144" s="109"/>
      <c r="B144" s="39"/>
      <c r="C144" s="34"/>
      <c r="D144" s="34"/>
      <c r="E144" s="26" t="s">
        <v>119</v>
      </c>
      <c r="F144" s="34"/>
      <c r="G144" s="35"/>
      <c r="H144" s="36"/>
      <c r="I144" s="37"/>
      <c r="J144" s="35"/>
      <c r="K144" s="35"/>
      <c r="L144" s="38"/>
      <c r="M144" s="21">
        <v>0</v>
      </c>
      <c r="N144" s="21">
        <v>360</v>
      </c>
      <c r="O144" s="21">
        <v>-360</v>
      </c>
      <c r="P144" s="110" t="s">
        <v>0</v>
      </c>
    </row>
    <row r="145" spans="1:16" ht="15">
      <c r="A145" s="109"/>
      <c r="B145" s="39"/>
      <c r="C145" s="34"/>
      <c r="D145" s="34"/>
      <c r="E145" s="26" t="s">
        <v>120</v>
      </c>
      <c r="F145" s="34"/>
      <c r="G145" s="35"/>
      <c r="H145" s="36"/>
      <c r="I145" s="37"/>
      <c r="J145" s="35"/>
      <c r="K145" s="35"/>
      <c r="L145" s="38"/>
      <c r="M145" s="21">
        <v>461.8</v>
      </c>
      <c r="N145" s="21">
        <v>0</v>
      </c>
      <c r="O145" s="21">
        <v>461.8</v>
      </c>
      <c r="P145" s="110" t="s">
        <v>0</v>
      </c>
    </row>
    <row r="146" spans="1:16" ht="14.25">
      <c r="A146" s="109"/>
      <c r="B146" s="42"/>
      <c r="C146" s="34"/>
      <c r="D146" s="34" t="s">
        <v>123</v>
      </c>
      <c r="E146" s="26"/>
      <c r="F146" s="34"/>
      <c r="G146" s="35"/>
      <c r="H146" s="36"/>
      <c r="I146" s="37"/>
      <c r="J146" s="2"/>
      <c r="K146" s="2"/>
      <c r="L146" s="38"/>
      <c r="M146" s="21">
        <v>24.1</v>
      </c>
      <c r="N146" s="21">
        <v>0</v>
      </c>
      <c r="O146" s="21">
        <v>24.1</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-47.408000000000243</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1.4330000000000001</v>
      </c>
      <c r="N162" s="22">
        <v>0.79600000000000004</v>
      </c>
      <c r="O162" s="22">
        <v>0.63700000000000001</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1997</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17"/>
      <c r="M9" s="44">
        <v>3947.9064506538821</v>
      </c>
      <c r="N9" s="21">
        <v>4245.0185724976673</v>
      </c>
      <c r="O9" s="21">
        <v>-297.1121218437857</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3912.0258203849821</v>
      </c>
      <c r="N11" s="21">
        <v>4231.7957059428581</v>
      </c>
      <c r="O11" s="21">
        <v>-319.76988555787511</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3576.4564972987014</v>
      </c>
      <c r="N13" s="21">
        <v>3886.6701749949598</v>
      </c>
      <c r="O13" s="21">
        <v>-310.21367769625851</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1093.7834245156971</v>
      </c>
      <c r="N15" s="21">
        <v>2912.6528771139674</v>
      </c>
      <c r="O15" s="21">
        <v>-1818.8694525982703</v>
      </c>
      <c r="P15" s="2" t="s">
        <v>0</v>
      </c>
    </row>
    <row r="16" spans="1:16" ht="14.25">
      <c r="A16" s="31"/>
      <c r="B16" s="32"/>
      <c r="C16" s="26"/>
      <c r="D16" s="26"/>
      <c r="E16" s="34"/>
      <c r="F16" s="34" t="s">
        <v>11</v>
      </c>
      <c r="G16" s="35"/>
      <c r="H16" s="36"/>
      <c r="I16" s="37"/>
      <c r="J16" s="37"/>
      <c r="K16" s="37"/>
      <c r="L16" s="37"/>
      <c r="M16" s="44">
        <v>1034.7290328974123</v>
      </c>
      <c r="N16" s="21">
        <v>2912.6528771139674</v>
      </c>
      <c r="O16" s="21">
        <v>-1877.9238442165549</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59.054391618284775</v>
      </c>
      <c r="N21" s="21">
        <v>0</v>
      </c>
      <c r="O21" s="21">
        <v>59.054391618284775</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2482.673072783004</v>
      </c>
      <c r="N26" s="21">
        <v>974.0172978809926</v>
      </c>
      <c r="O26" s="21">
        <v>1508.6557749020117</v>
      </c>
      <c r="P26" s="2" t="s">
        <v>0</v>
      </c>
    </row>
    <row r="27" spans="1:16" ht="14.25">
      <c r="A27" s="31"/>
      <c r="B27" s="32"/>
      <c r="C27" s="26"/>
      <c r="D27" s="26"/>
      <c r="E27" s="34"/>
      <c r="F27" s="34" t="s">
        <v>21</v>
      </c>
      <c r="G27" s="35"/>
      <c r="H27" s="36"/>
      <c r="I27" s="37"/>
      <c r="J27" s="37"/>
      <c r="K27" s="37"/>
      <c r="L27" s="37"/>
      <c r="M27" s="44">
        <v>323.09653256423491</v>
      </c>
      <c r="N27" s="21">
        <v>469.50146427143522</v>
      </c>
      <c r="O27" s="21">
        <v>-146.40493170720032</v>
      </c>
      <c r="P27" s="2" t="s">
        <v>0</v>
      </c>
    </row>
    <row r="28" spans="1:16" ht="14.25">
      <c r="A28" s="31"/>
      <c r="B28" s="42"/>
      <c r="C28" s="34"/>
      <c r="D28" s="34"/>
      <c r="E28" s="26"/>
      <c r="F28" s="34"/>
      <c r="G28" s="35" t="s">
        <v>22</v>
      </c>
      <c r="H28" s="36"/>
      <c r="I28" s="37"/>
      <c r="J28" s="37"/>
      <c r="K28" s="37"/>
      <c r="L28" s="37"/>
      <c r="M28" s="44">
        <v>67.831477222634192</v>
      </c>
      <c r="N28" s="21">
        <v>300.7155622836483</v>
      </c>
      <c r="O28" s="21">
        <v>-232.88408506101416</v>
      </c>
      <c r="P28" s="2" t="s">
        <v>0</v>
      </c>
    </row>
    <row r="29" spans="1:16" ht="14.25">
      <c r="A29" s="31"/>
      <c r="B29" s="42"/>
      <c r="C29" s="34"/>
      <c r="D29" s="34"/>
      <c r="E29" s="34"/>
      <c r="F29" s="26"/>
      <c r="G29" s="35"/>
      <c r="H29" s="36" t="s">
        <v>23</v>
      </c>
      <c r="I29" s="37"/>
      <c r="J29" s="37"/>
      <c r="K29" s="37"/>
      <c r="L29" s="37"/>
      <c r="M29" s="44">
        <v>10.251608648257056</v>
      </c>
      <c r="N29" s="21">
        <v>0</v>
      </c>
      <c r="O29" s="21">
        <v>10.251608648257056</v>
      </c>
      <c r="P29" s="2" t="s">
        <v>0</v>
      </c>
    </row>
    <row r="30" spans="1:16" ht="14.25">
      <c r="A30" s="31"/>
      <c r="B30" s="42"/>
      <c r="C30" s="34"/>
      <c r="D30" s="34"/>
      <c r="E30" s="34"/>
      <c r="F30" s="26"/>
      <c r="G30" s="35"/>
      <c r="H30" s="36" t="s">
        <v>24</v>
      </c>
      <c r="I30" s="37"/>
      <c r="J30" s="37"/>
      <c r="K30" s="37"/>
      <c r="L30" s="37"/>
      <c r="M30" s="44">
        <v>0</v>
      </c>
      <c r="N30" s="21">
        <v>291.26187050851394</v>
      </c>
      <c r="O30" s="21">
        <v>-291.26187050851394</v>
      </c>
      <c r="P30" s="2" t="s">
        <v>0</v>
      </c>
    </row>
    <row r="31" spans="1:16" ht="14.25">
      <c r="A31" s="31"/>
      <c r="B31" s="42"/>
      <c r="C31" s="34"/>
      <c r="D31" s="34"/>
      <c r="E31" s="34"/>
      <c r="F31" s="26"/>
      <c r="G31" s="35"/>
      <c r="H31" s="36" t="s">
        <v>25</v>
      </c>
      <c r="I31" s="37"/>
      <c r="J31" s="37"/>
      <c r="K31" s="37"/>
      <c r="L31" s="37"/>
      <c r="M31" s="44">
        <v>57.579868574377137</v>
      </c>
      <c r="N31" s="21">
        <v>9.4536917751343825</v>
      </c>
      <c r="O31" s="21">
        <v>48.126176799242756</v>
      </c>
      <c r="P31" s="2" t="s">
        <v>0</v>
      </c>
    </row>
    <row r="32" spans="1:16" ht="14.25">
      <c r="A32" s="31"/>
      <c r="B32" s="42"/>
      <c r="C32" s="34"/>
      <c r="D32" s="34"/>
      <c r="E32" s="26"/>
      <c r="F32" s="34"/>
      <c r="G32" s="35" t="s">
        <v>26</v>
      </c>
      <c r="H32" s="36"/>
      <c r="I32" s="37"/>
      <c r="J32" s="37"/>
      <c r="K32" s="37"/>
      <c r="L32" s="37"/>
      <c r="M32" s="44">
        <v>255.26505534160071</v>
      </c>
      <c r="N32" s="21">
        <v>168.78590198778693</v>
      </c>
      <c r="O32" s="21">
        <v>86.479153353813786</v>
      </c>
      <c r="P32" s="2" t="s">
        <v>0</v>
      </c>
    </row>
    <row r="33" spans="1:16" ht="14.25">
      <c r="A33" s="31"/>
      <c r="B33" s="42"/>
      <c r="C33" s="34"/>
      <c r="D33" s="34"/>
      <c r="E33" s="34"/>
      <c r="F33" s="26"/>
      <c r="G33" s="35"/>
      <c r="H33" s="36" t="s">
        <v>27</v>
      </c>
      <c r="I33" s="37"/>
      <c r="J33" s="37"/>
      <c r="K33" s="37"/>
      <c r="L33" s="37"/>
      <c r="M33" s="44">
        <v>157.64923779289703</v>
      </c>
      <c r="N33" s="21">
        <v>111.05909368945144</v>
      </c>
      <c r="O33" s="21">
        <v>46.590144103445567</v>
      </c>
      <c r="P33" s="2" t="s">
        <v>0</v>
      </c>
    </row>
    <row r="34" spans="1:16" ht="14.25">
      <c r="A34" s="31"/>
      <c r="B34" s="42"/>
      <c r="C34" s="34"/>
      <c r="D34" s="34"/>
      <c r="E34" s="34"/>
      <c r="F34" s="26"/>
      <c r="G34" s="35"/>
      <c r="H34" s="36" t="s">
        <v>28</v>
      </c>
      <c r="I34" s="37"/>
      <c r="J34" s="37"/>
      <c r="K34" s="37"/>
      <c r="L34" s="37"/>
      <c r="M34" s="44">
        <v>15.03569268411035</v>
      </c>
      <c r="N34" s="21">
        <v>0</v>
      </c>
      <c r="O34" s="21">
        <v>15.03569268411035</v>
      </c>
      <c r="P34" s="2" t="s">
        <v>0</v>
      </c>
    </row>
    <row r="35" spans="1:16" ht="14.25">
      <c r="A35" s="31"/>
      <c r="B35" s="42"/>
      <c r="C35" s="34"/>
      <c r="D35" s="34"/>
      <c r="E35" s="34"/>
      <c r="F35" s="26"/>
      <c r="G35" s="35"/>
      <c r="H35" s="36" t="s">
        <v>25</v>
      </c>
      <c r="I35" s="37"/>
      <c r="J35" s="37"/>
      <c r="K35" s="37"/>
      <c r="L35" s="37"/>
      <c r="M35" s="44">
        <v>82.580124864593344</v>
      </c>
      <c r="N35" s="21">
        <v>57.726808298335484</v>
      </c>
      <c r="O35" s="21">
        <v>24.853316566257856</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1454.874127331814</v>
      </c>
      <c r="N60" s="21">
        <v>338.42610469626197</v>
      </c>
      <c r="O60" s="21">
        <v>1116.448022635552</v>
      </c>
      <c r="P60" s="2" t="s">
        <v>0</v>
      </c>
    </row>
    <row r="61" spans="1:17" ht="14.25">
      <c r="A61" s="31"/>
      <c r="B61" s="42"/>
      <c r="C61" s="34"/>
      <c r="D61" s="34"/>
      <c r="E61" s="26"/>
      <c r="F61" s="34"/>
      <c r="G61" s="35" t="s">
        <v>48</v>
      </c>
      <c r="H61" s="27"/>
      <c r="I61" s="37"/>
      <c r="J61" s="37"/>
      <c r="K61" s="37"/>
      <c r="L61" s="37"/>
      <c r="M61" s="44">
        <v>0</v>
      </c>
      <c r="N61" s="21">
        <v>18.857834108468857</v>
      </c>
      <c r="O61" s="21">
        <v>-18.857834108468857</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18.857834108468857</v>
      </c>
      <c r="O63" s="21">
        <v>-18.857834108468857</v>
      </c>
      <c r="P63" s="2" t="s">
        <v>0</v>
      </c>
    </row>
    <row r="64" spans="1:17" ht="14.25">
      <c r="A64" s="31"/>
      <c r="B64" s="46"/>
      <c r="C64" s="47"/>
      <c r="D64" s="47"/>
      <c r="E64" s="26"/>
      <c r="F64" s="47"/>
      <c r="G64" s="48" t="s">
        <v>51</v>
      </c>
      <c r="H64" s="27"/>
      <c r="I64" s="50"/>
      <c r="J64" s="50"/>
      <c r="K64" s="50"/>
      <c r="L64" s="50"/>
      <c r="M64" s="44">
        <v>1454.874127331814</v>
      </c>
      <c r="N64" s="21">
        <v>319.56827058779311</v>
      </c>
      <c r="O64" s="21">
        <v>1135.305856744021</v>
      </c>
      <c r="P64" s="2" t="s">
        <v>0</v>
      </c>
    </row>
    <row r="65" spans="1:16" ht="14.25">
      <c r="A65" s="31"/>
      <c r="B65" s="46"/>
      <c r="C65" s="47"/>
      <c r="D65" s="47"/>
      <c r="E65" s="47"/>
      <c r="F65" s="26"/>
      <c r="G65" s="48"/>
      <c r="H65" s="49" t="s">
        <v>52</v>
      </c>
      <c r="I65" s="50"/>
      <c r="J65" s="50"/>
      <c r="K65" s="50"/>
      <c r="L65" s="50"/>
      <c r="M65" s="44">
        <v>0</v>
      </c>
      <c r="N65" s="21">
        <v>5.8485427338306506</v>
      </c>
      <c r="O65" s="21">
        <v>-5.8485427338306506</v>
      </c>
      <c r="P65" s="2" t="s">
        <v>0</v>
      </c>
    </row>
    <row r="66" spans="1:16" ht="14.25">
      <c r="A66" s="31"/>
      <c r="B66" s="46"/>
      <c r="C66" s="47"/>
      <c r="D66" s="47"/>
      <c r="E66" s="47"/>
      <c r="F66" s="26"/>
      <c r="G66" s="48"/>
      <c r="H66" s="49" t="s">
        <v>53</v>
      </c>
      <c r="I66" s="50"/>
      <c r="J66" s="50"/>
      <c r="K66" s="50"/>
      <c r="L66" s="50"/>
      <c r="M66" s="44">
        <v>14.523112251697496</v>
      </c>
      <c r="N66" s="21">
        <v>88.592693336796103</v>
      </c>
      <c r="O66" s="21">
        <v>-74.069581085098605</v>
      </c>
      <c r="P66" s="2" t="s">
        <v>0</v>
      </c>
    </row>
    <row r="67" spans="1:16" ht="14.25">
      <c r="A67" s="31"/>
      <c r="B67" s="46"/>
      <c r="C67" s="47"/>
      <c r="D67" s="47"/>
      <c r="E67" s="47"/>
      <c r="F67" s="26"/>
      <c r="G67" s="48"/>
      <c r="H67" s="49" t="s">
        <v>54</v>
      </c>
      <c r="I67" s="50"/>
      <c r="J67" s="50"/>
      <c r="K67" s="50"/>
      <c r="L67" s="50"/>
      <c r="M67" s="44">
        <v>1440.3510150801164</v>
      </c>
      <c r="N67" s="21">
        <v>225.12703451716632</v>
      </c>
      <c r="O67" s="21">
        <v>1215.2239805629501</v>
      </c>
      <c r="P67" s="2" t="s">
        <v>0</v>
      </c>
    </row>
    <row r="68" spans="1:16" ht="14.25">
      <c r="A68" s="31"/>
      <c r="B68" s="32"/>
      <c r="C68" s="26"/>
      <c r="D68" s="26"/>
      <c r="E68" s="34"/>
      <c r="F68" s="34" t="s">
        <v>55</v>
      </c>
      <c r="G68" s="35"/>
      <c r="H68" s="36"/>
      <c r="I68" s="37"/>
      <c r="J68" s="37"/>
      <c r="K68" s="37"/>
      <c r="L68" s="37"/>
      <c r="M68" s="44">
        <v>16.901485458093134</v>
      </c>
      <c r="N68" s="21">
        <v>17.707945338422686</v>
      </c>
      <c r="O68" s="21">
        <v>-0.80645988032955429</v>
      </c>
      <c r="P68" s="2" t="s">
        <v>0</v>
      </c>
    </row>
    <row r="69" spans="1:16" ht="14.25">
      <c r="A69" s="31"/>
      <c r="B69" s="42"/>
      <c r="C69" s="34"/>
      <c r="D69" s="34"/>
      <c r="E69" s="26"/>
      <c r="F69" s="34"/>
      <c r="G69" s="35" t="s">
        <v>56</v>
      </c>
      <c r="H69" s="36"/>
      <c r="I69" s="37"/>
      <c r="J69" s="37"/>
      <c r="K69" s="37"/>
      <c r="L69" s="37"/>
      <c r="M69" s="44">
        <v>2.4484258654920605</v>
      </c>
      <c r="N69" s="21">
        <v>1.3600467473354363</v>
      </c>
      <c r="O69" s="21">
        <v>1.0883791181566242</v>
      </c>
      <c r="P69" s="2" t="s">
        <v>0</v>
      </c>
    </row>
    <row r="70" spans="1:16" ht="14.25">
      <c r="A70" s="31"/>
      <c r="B70" s="42"/>
      <c r="C70" s="34"/>
      <c r="D70" s="34"/>
      <c r="E70" s="26"/>
      <c r="F70" s="34"/>
      <c r="G70" s="35" t="s">
        <v>57</v>
      </c>
      <c r="H70" s="36"/>
      <c r="I70" s="37"/>
      <c r="J70" s="37"/>
      <c r="K70" s="37"/>
      <c r="L70" s="37"/>
      <c r="M70" s="44">
        <v>14.453059592601072</v>
      </c>
      <c r="N70" s="21">
        <v>16.347898591087251</v>
      </c>
      <c r="O70" s="21">
        <v>-1.8948389984861793</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57.144175206826212</v>
      </c>
      <c r="O74" s="21">
        <v>-57.144175206826212</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32.36261990110615</v>
      </c>
      <c r="O76" s="21">
        <v>-32.36261990110615</v>
      </c>
      <c r="P76" s="2" t="s">
        <v>0</v>
      </c>
    </row>
    <row r="77" spans="1:16" ht="14.25">
      <c r="A77" s="31"/>
      <c r="B77" s="42"/>
      <c r="C77" s="34"/>
      <c r="D77" s="34"/>
      <c r="E77" s="26"/>
      <c r="F77" s="34"/>
      <c r="G77" s="35" t="s">
        <v>64</v>
      </c>
      <c r="H77" s="36"/>
      <c r="I77" s="37"/>
      <c r="J77" s="37"/>
      <c r="K77" s="37"/>
      <c r="L77" s="37"/>
      <c r="M77" s="44">
        <v>0</v>
      </c>
      <c r="N77" s="21">
        <v>24.781555305720058</v>
      </c>
      <c r="O77" s="21">
        <v>-24.781555305720058</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12.963159135721048</v>
      </c>
      <c r="O84" s="21">
        <v>-12.963159135721048</v>
      </c>
      <c r="P84" s="2" t="s">
        <v>0</v>
      </c>
    </row>
    <row r="85" spans="1:16" ht="14.25">
      <c r="A85" s="31"/>
      <c r="B85" s="32"/>
      <c r="C85" s="26"/>
      <c r="D85" s="26"/>
      <c r="E85" s="34"/>
      <c r="F85" s="34" t="s">
        <v>72</v>
      </c>
      <c r="G85" s="35"/>
      <c r="H85" s="36"/>
      <c r="I85" s="37"/>
      <c r="J85" s="37"/>
      <c r="K85" s="37"/>
      <c r="L85" s="37"/>
      <c r="M85" s="44">
        <v>0</v>
      </c>
      <c r="N85" s="21">
        <v>2.8824106316016089</v>
      </c>
      <c r="O85" s="21">
        <v>-2.8824106316016089</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2.8824106316016089</v>
      </c>
      <c r="O90" s="21">
        <v>-2.8824106316016089</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2.8824106316016089</v>
      </c>
      <c r="O99" s="21">
        <v>-2.8824106316016089</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v>
      </c>
      <c r="N109" s="21">
        <v>0</v>
      </c>
      <c r="O109" s="21">
        <v>0</v>
      </c>
      <c r="P109" s="2" t="s">
        <v>0</v>
      </c>
    </row>
    <row r="110" spans="1:16" ht="14.25">
      <c r="A110" s="31"/>
      <c r="B110" s="42"/>
      <c r="C110" s="34"/>
      <c r="D110" s="34"/>
      <c r="E110" s="26"/>
      <c r="F110" s="34"/>
      <c r="G110" s="35" t="s">
        <v>149</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v>
      </c>
      <c r="N111" s="21">
        <v>0</v>
      </c>
      <c r="O111" s="21">
        <v>0</v>
      </c>
      <c r="P111" s="2" t="s">
        <v>0</v>
      </c>
    </row>
    <row r="112" spans="1:16" ht="14.25">
      <c r="A112" s="31"/>
      <c r="B112" s="32"/>
      <c r="C112" s="26"/>
      <c r="D112" s="26"/>
      <c r="E112" s="34"/>
      <c r="F112" s="34" t="s">
        <v>97</v>
      </c>
      <c r="G112" s="35"/>
      <c r="H112" s="36"/>
      <c r="I112" s="37"/>
      <c r="J112" s="37"/>
      <c r="K112" s="37"/>
      <c r="L112" s="37"/>
      <c r="M112" s="44">
        <v>248.92785259553648</v>
      </c>
      <c r="N112" s="21">
        <v>24.034896475838668</v>
      </c>
      <c r="O112" s="21">
        <v>224.8929561196978</v>
      </c>
      <c r="P112" s="2" t="s">
        <v>0</v>
      </c>
    </row>
    <row r="113" spans="1:16" ht="14.25">
      <c r="A113" s="31"/>
      <c r="B113" s="42"/>
      <c r="C113" s="34"/>
      <c r="D113" s="34"/>
      <c r="E113" s="26"/>
      <c r="F113" s="34"/>
      <c r="G113" s="35" t="s">
        <v>98</v>
      </c>
      <c r="H113" s="36"/>
      <c r="I113" s="37"/>
      <c r="J113" s="37"/>
      <c r="K113" s="37"/>
      <c r="L113" s="37"/>
      <c r="M113" s="44">
        <v>54.675246124037635</v>
      </c>
      <c r="N113" s="21">
        <v>15.150168980682555</v>
      </c>
      <c r="O113" s="21">
        <v>39.525077143355077</v>
      </c>
      <c r="P113" s="2" t="s">
        <v>0</v>
      </c>
    </row>
    <row r="114" spans="1:16" ht="15">
      <c r="A114" s="7"/>
      <c r="B114" s="83"/>
      <c r="C114" s="84"/>
      <c r="D114" s="84"/>
      <c r="E114" s="16"/>
      <c r="F114" s="16"/>
      <c r="G114" s="89" t="s">
        <v>99</v>
      </c>
      <c r="H114" s="18"/>
      <c r="I114" s="19"/>
      <c r="J114" s="17"/>
      <c r="K114" s="17"/>
      <c r="L114" s="17"/>
      <c r="M114" s="44">
        <v>192.74903720308782</v>
      </c>
      <c r="N114" s="21">
        <v>0</v>
      </c>
      <c r="O114" s="21">
        <v>192.74903720308782</v>
      </c>
      <c r="P114" s="2" t="s">
        <v>0</v>
      </c>
    </row>
    <row r="115" spans="1:16" ht="14.25">
      <c r="A115" s="31"/>
      <c r="B115" s="42"/>
      <c r="C115" s="34"/>
      <c r="D115" s="34"/>
      <c r="E115" s="26"/>
      <c r="F115" s="47"/>
      <c r="G115" s="48" t="s">
        <v>33</v>
      </c>
      <c r="H115" s="49"/>
      <c r="I115" s="50"/>
      <c r="J115" s="50"/>
      <c r="K115" s="50"/>
      <c r="L115" s="50"/>
      <c r="M115" s="44">
        <v>1.5035692684110349</v>
      </c>
      <c r="N115" s="21">
        <v>8.884727495156115</v>
      </c>
      <c r="O115" s="21">
        <v>-7.3811582267450815</v>
      </c>
      <c r="P115" s="2" t="s">
        <v>0</v>
      </c>
    </row>
    <row r="116" spans="1:16" ht="14.25">
      <c r="A116" s="31"/>
      <c r="B116" s="42"/>
      <c r="C116" s="34"/>
      <c r="D116" s="34"/>
      <c r="F116" s="26" t="s">
        <v>150</v>
      </c>
      <c r="G116" s="48"/>
      <c r="H116" s="49"/>
      <c r="I116" s="50"/>
      <c r="J116" s="50"/>
      <c r="K116" s="50"/>
      <c r="L116" s="50"/>
      <c r="M116" s="44">
        <v>438.87307483332592</v>
      </c>
      <c r="N116" s="21">
        <v>51.357142124885101</v>
      </c>
      <c r="O116" s="21">
        <v>387.51593270844086</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6"/>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335.56932308628097</v>
      </c>
      <c r="N120" s="21">
        <v>345.12553094789791</v>
      </c>
      <c r="O120" s="21">
        <v>-9.5562078616169348</v>
      </c>
      <c r="P120" s="2" t="s">
        <v>0</v>
      </c>
    </row>
    <row r="121" spans="1:16" ht="14.25">
      <c r="A121" s="107"/>
      <c r="B121" s="46"/>
      <c r="C121" s="47"/>
      <c r="D121" s="47"/>
      <c r="E121" s="26"/>
      <c r="F121" s="47" t="s">
        <v>102</v>
      </c>
      <c r="G121" s="48"/>
      <c r="H121" s="49"/>
      <c r="I121" s="50"/>
      <c r="J121" s="50"/>
      <c r="K121" s="50"/>
      <c r="L121" s="50"/>
      <c r="M121" s="44">
        <v>68.344057655047038</v>
      </c>
      <c r="N121" s="21">
        <v>55.175866346360856</v>
      </c>
      <c r="O121" s="21">
        <v>13.16819130868619</v>
      </c>
      <c r="P121" s="2" t="s">
        <v>0</v>
      </c>
    </row>
    <row r="122" spans="1:16" ht="14.25">
      <c r="A122" s="107"/>
      <c r="B122" s="46"/>
      <c r="C122" s="47"/>
      <c r="D122" s="47"/>
      <c r="E122" s="26"/>
      <c r="F122" s="47" t="s">
        <v>103</v>
      </c>
      <c r="G122" s="48"/>
      <c r="H122" s="49"/>
      <c r="I122" s="50"/>
      <c r="J122" s="50"/>
      <c r="K122" s="50"/>
      <c r="L122" s="50"/>
      <c r="M122" s="44">
        <v>267.22526543123394</v>
      </c>
      <c r="N122" s="21">
        <v>289.94966460153705</v>
      </c>
      <c r="O122" s="21">
        <v>-22.724399170303144</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11.618489801357997</v>
      </c>
      <c r="N124" s="21">
        <v>4.1006434593028223</v>
      </c>
      <c r="O124" s="21">
        <v>7.5178463420551749</v>
      </c>
      <c r="P124" s="2" t="s">
        <v>0</v>
      </c>
    </row>
    <row r="125" spans="1:16" ht="14.25">
      <c r="A125" s="107"/>
      <c r="B125" s="46"/>
      <c r="C125" s="47"/>
      <c r="D125" s="47"/>
      <c r="E125" s="26"/>
      <c r="F125" s="47"/>
      <c r="G125" s="48"/>
      <c r="H125" s="49" t="s">
        <v>106</v>
      </c>
      <c r="I125" s="50"/>
      <c r="J125" s="50"/>
      <c r="K125" s="50"/>
      <c r="L125" s="50"/>
      <c r="M125" s="44">
        <v>25.629021620642639</v>
      </c>
      <c r="N125" s="21">
        <v>38.956112863376816</v>
      </c>
      <c r="O125" s="21">
        <v>-13.327091242734173</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35.880630268899701</v>
      </c>
      <c r="N127" s="21">
        <v>13.222866554810226</v>
      </c>
      <c r="O127" s="21">
        <v>22.657763714089469</v>
      </c>
      <c r="P127" s="2" t="s">
        <v>0</v>
      </c>
    </row>
    <row r="128" spans="1:16" ht="14.25">
      <c r="A128" s="107"/>
      <c r="B128" s="46"/>
      <c r="C128" s="47"/>
      <c r="D128" s="47"/>
      <c r="E128" s="26"/>
      <c r="F128" s="47" t="s">
        <v>108</v>
      </c>
      <c r="G128" s="48"/>
      <c r="H128" s="49"/>
      <c r="I128" s="50"/>
      <c r="J128" s="37"/>
      <c r="K128" s="37"/>
      <c r="L128" s="37"/>
      <c r="M128" s="44">
        <v>15.377412972385585</v>
      </c>
      <c r="N128" s="21">
        <v>0</v>
      </c>
      <c r="O128" s="21">
        <v>15.377412972385585</v>
      </c>
      <c r="P128" s="2" t="s">
        <v>0</v>
      </c>
    </row>
    <row r="129" spans="1:16" ht="14.25">
      <c r="A129" s="107"/>
      <c r="B129" s="46"/>
      <c r="C129" s="47"/>
      <c r="D129" s="47"/>
      <c r="E129" s="26"/>
      <c r="F129" s="47" t="s">
        <v>109</v>
      </c>
      <c r="G129" s="48"/>
      <c r="H129" s="49"/>
      <c r="I129" s="50"/>
      <c r="J129" s="37"/>
      <c r="K129" s="37"/>
      <c r="L129" s="37"/>
      <c r="M129" s="44">
        <v>20.503217296514112</v>
      </c>
      <c r="N129" s="21">
        <v>13.222866554810226</v>
      </c>
      <c r="O129" s="21">
        <v>7.2803507417038862</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20.503217296514112</v>
      </c>
      <c r="N131" s="21">
        <v>13.222866554810226</v>
      </c>
      <c r="O131" s="21">
        <v>7.2803507417038862</v>
      </c>
      <c r="P131" s="2" t="s">
        <v>0</v>
      </c>
    </row>
    <row r="132" spans="1:16" ht="14.25">
      <c r="A132" s="31"/>
      <c r="B132" s="42"/>
      <c r="C132" s="34"/>
      <c r="D132" s="34"/>
      <c r="E132" s="34"/>
      <c r="F132" s="34"/>
      <c r="G132" s="35"/>
      <c r="H132" s="36"/>
      <c r="I132" s="37"/>
      <c r="J132" s="37"/>
      <c r="K132" s="37"/>
      <c r="L132" s="37"/>
      <c r="M132" s="88"/>
      <c r="N132" s="88"/>
      <c r="O132" s="134"/>
      <c r="P132" s="2" t="s">
        <v>0</v>
      </c>
    </row>
    <row r="133" spans="1:16" ht="15">
      <c r="A133" s="109"/>
      <c r="B133" s="39" t="s">
        <v>112</v>
      </c>
      <c r="C133" s="34"/>
      <c r="D133" s="34"/>
      <c r="E133" s="26"/>
      <c r="F133" s="34"/>
      <c r="G133" s="35"/>
      <c r="H133" s="36"/>
      <c r="I133" s="37"/>
      <c r="J133" s="35"/>
      <c r="K133" s="35"/>
      <c r="L133" s="37"/>
      <c r="M133" s="44">
        <v>1132.4610353441294</v>
      </c>
      <c r="N133" s="21">
        <v>754.34753636758171</v>
      </c>
      <c r="O133" s="21">
        <v>378.11349897654776</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151</v>
      </c>
      <c r="D135" s="33"/>
      <c r="E135" s="24"/>
      <c r="F135" s="33"/>
      <c r="G135" s="111"/>
      <c r="H135" s="112"/>
      <c r="I135" s="113"/>
      <c r="J135" s="111"/>
      <c r="K135" s="111"/>
      <c r="L135" s="113"/>
      <c r="M135" s="44">
        <v>1132.4610353441294</v>
      </c>
      <c r="N135" s="21">
        <v>754.34753636758171</v>
      </c>
      <c r="O135" s="21">
        <v>378.11349897654776</v>
      </c>
      <c r="P135" s="110" t="s">
        <v>0</v>
      </c>
    </row>
    <row r="136" spans="1:16" ht="15">
      <c r="A136" s="109"/>
      <c r="B136" s="39"/>
      <c r="C136" s="34"/>
      <c r="D136" s="34" t="s">
        <v>115</v>
      </c>
      <c r="E136" s="26"/>
      <c r="F136" s="34"/>
      <c r="G136" s="35"/>
      <c r="H136" s="36"/>
      <c r="I136" s="37"/>
      <c r="J136" s="35"/>
      <c r="K136" s="35"/>
      <c r="L136" s="37"/>
      <c r="M136" s="44">
        <v>66.635456213670864</v>
      </c>
      <c r="N136" s="21">
        <v>28.704504215119758</v>
      </c>
      <c r="O136" s="21">
        <v>37.930951998551109</v>
      </c>
      <c r="P136" s="110" t="s">
        <v>0</v>
      </c>
    </row>
    <row r="137" spans="1:16" ht="15">
      <c r="A137" s="109"/>
      <c r="B137" s="39"/>
      <c r="C137" s="34"/>
      <c r="D137" s="34"/>
      <c r="E137" s="26" t="s">
        <v>116</v>
      </c>
      <c r="F137" s="34"/>
      <c r="G137" s="35"/>
      <c r="H137" s="36"/>
      <c r="I137" s="37"/>
      <c r="J137" s="35"/>
      <c r="K137" s="35"/>
      <c r="L137" s="37"/>
      <c r="M137" s="44">
        <v>0</v>
      </c>
      <c r="N137" s="21">
        <v>28.704504215119758</v>
      </c>
      <c r="O137" s="21">
        <v>-28.704504215119758</v>
      </c>
      <c r="P137" s="110" t="s">
        <v>0</v>
      </c>
    </row>
    <row r="138" spans="1:16" ht="15">
      <c r="A138" s="109"/>
      <c r="B138" s="39"/>
      <c r="C138" s="34"/>
      <c r="D138" s="34"/>
      <c r="E138" s="26" t="s">
        <v>117</v>
      </c>
      <c r="F138" s="34"/>
      <c r="G138" s="35"/>
      <c r="H138" s="36"/>
      <c r="I138" s="37"/>
      <c r="J138" s="35"/>
      <c r="K138" s="35"/>
      <c r="L138" s="37"/>
      <c r="M138" s="44">
        <v>66.635456213670864</v>
      </c>
      <c r="N138" s="21">
        <v>0</v>
      </c>
      <c r="O138" s="21">
        <v>66.635456213670864</v>
      </c>
      <c r="P138" s="110" t="s">
        <v>0</v>
      </c>
    </row>
    <row r="139" spans="1:16" ht="15">
      <c r="A139" s="109"/>
      <c r="B139" s="39"/>
      <c r="C139" s="34"/>
      <c r="D139" s="34" t="s">
        <v>118</v>
      </c>
      <c r="E139" s="26"/>
      <c r="F139" s="34"/>
      <c r="G139" s="35"/>
      <c r="H139" s="36"/>
      <c r="I139" s="37"/>
      <c r="J139" s="35"/>
      <c r="K139" s="35"/>
      <c r="L139" s="37"/>
      <c r="M139" s="44">
        <v>235.61613876577468</v>
      </c>
      <c r="N139" s="21">
        <v>110.5465132570386</v>
      </c>
      <c r="O139" s="21">
        <v>125.0696255087361</v>
      </c>
      <c r="P139" s="110" t="s">
        <v>0</v>
      </c>
    </row>
    <row r="140" spans="1:16" ht="15">
      <c r="A140" s="109"/>
      <c r="B140" s="39"/>
      <c r="C140" s="34"/>
      <c r="D140" s="34"/>
      <c r="E140" s="26" t="s">
        <v>119</v>
      </c>
      <c r="F140" s="34"/>
      <c r="G140" s="35"/>
      <c r="H140" s="36"/>
      <c r="I140" s="37"/>
      <c r="J140" s="35"/>
      <c r="K140" s="35"/>
      <c r="L140" s="37"/>
      <c r="M140" s="44">
        <v>0</v>
      </c>
      <c r="N140" s="21">
        <v>110.5465132570386</v>
      </c>
      <c r="O140" s="21">
        <v>-110.5465132570386</v>
      </c>
      <c r="P140" s="110" t="s">
        <v>0</v>
      </c>
    </row>
    <row r="141" spans="1:16" ht="15">
      <c r="A141" s="109"/>
      <c r="B141" s="39"/>
      <c r="C141" s="34"/>
      <c r="D141" s="34"/>
      <c r="E141" s="26" t="s">
        <v>120</v>
      </c>
      <c r="F141" s="34"/>
      <c r="G141" s="35"/>
      <c r="H141" s="36"/>
      <c r="I141" s="37"/>
      <c r="J141" s="35"/>
      <c r="K141" s="35"/>
      <c r="L141" s="37"/>
      <c r="M141" s="44">
        <v>235.61613876577468</v>
      </c>
      <c r="N141" s="21">
        <v>0</v>
      </c>
      <c r="O141" s="21">
        <v>235.61613876577468</v>
      </c>
      <c r="P141" s="110" t="s">
        <v>0</v>
      </c>
    </row>
    <row r="142" spans="1:16" ht="15">
      <c r="A142" s="109"/>
      <c r="B142" s="39"/>
      <c r="C142" s="34"/>
      <c r="D142" s="26" t="s">
        <v>155</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789.03214562751816</v>
      </c>
      <c r="N143" s="21">
        <v>615.0965188954234</v>
      </c>
      <c r="O143" s="21">
        <v>173.9356267320947</v>
      </c>
      <c r="P143" s="110" t="s">
        <v>0</v>
      </c>
    </row>
    <row r="144" spans="1:16" ht="15">
      <c r="A144" s="109"/>
      <c r="B144" s="39"/>
      <c r="C144" s="34"/>
      <c r="D144" s="34"/>
      <c r="E144" s="26" t="s">
        <v>119</v>
      </c>
      <c r="F144" s="34"/>
      <c r="G144" s="35"/>
      <c r="H144" s="36"/>
      <c r="I144" s="37"/>
      <c r="J144" s="35"/>
      <c r="K144" s="35"/>
      <c r="L144" s="37"/>
      <c r="M144" s="44">
        <v>0</v>
      </c>
      <c r="N144" s="21">
        <v>615.0965188954234</v>
      </c>
      <c r="O144" s="21">
        <v>-615.0965188954234</v>
      </c>
      <c r="P144" s="110" t="s">
        <v>0</v>
      </c>
    </row>
    <row r="145" spans="1:16" ht="15">
      <c r="A145" s="109"/>
      <c r="B145" s="39"/>
      <c r="C145" s="34"/>
      <c r="D145" s="34"/>
      <c r="E145" s="26" t="s">
        <v>120</v>
      </c>
      <c r="F145" s="34"/>
      <c r="G145" s="35"/>
      <c r="H145" s="36"/>
      <c r="I145" s="37"/>
      <c r="J145" s="35"/>
      <c r="K145" s="35"/>
      <c r="L145" s="37"/>
      <c r="M145" s="44">
        <v>789.03214562751816</v>
      </c>
      <c r="N145" s="21">
        <v>0</v>
      </c>
      <c r="O145" s="21">
        <v>789.03214562751816</v>
      </c>
      <c r="P145" s="110" t="s">
        <v>0</v>
      </c>
    </row>
    <row r="146" spans="1:16" ht="14.25">
      <c r="A146" s="109"/>
      <c r="B146" s="42"/>
      <c r="C146" s="34"/>
      <c r="D146" s="34" t="s">
        <v>123</v>
      </c>
      <c r="E146" s="26"/>
      <c r="F146" s="34"/>
      <c r="G146" s="35"/>
      <c r="H146" s="36"/>
      <c r="I146" s="37"/>
      <c r="J146" s="2"/>
      <c r="K146" s="2"/>
      <c r="L146" s="37"/>
      <c r="M146" s="44">
        <v>41.177294737165845</v>
      </c>
      <c r="N146" s="21">
        <v>0</v>
      </c>
      <c r="O146" s="21">
        <v>41.177294737165845</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-81.001377132762173</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2.4484258654920605</v>
      </c>
      <c r="N162" s="21">
        <v>1.3600467473354363</v>
      </c>
      <c r="O162" s="21">
        <v>1.0883791181566242</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1997</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2589.9589999999994</v>
      </c>
      <c r="N9" s="21">
        <v>2804.8</v>
      </c>
      <c r="O9" s="21">
        <v>-214.8410000000008</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2">
        <v>2564.8589999999995</v>
      </c>
      <c r="N11" s="21">
        <v>2798.5</v>
      </c>
      <c r="O11" s="21">
        <v>-233.64100000000053</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2338.6589999999997</v>
      </c>
      <c r="N13" s="22">
        <v>2424.9540000000002</v>
      </c>
      <c r="O13" s="22">
        <v>-86.295000000000528</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640.20000000000005</v>
      </c>
      <c r="N15" s="22">
        <v>1704.7</v>
      </c>
      <c r="O15" s="22">
        <v>-1064.5</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45">
        <v>1698.4589999999996</v>
      </c>
      <c r="N17" s="45">
        <v>720.25400000000013</v>
      </c>
      <c r="O17" s="45">
        <v>978.30499999999995</v>
      </c>
      <c r="P17" s="2" t="s">
        <v>0</v>
      </c>
    </row>
    <row r="18" spans="1:16" ht="14.25">
      <c r="A18" s="31"/>
      <c r="B18" s="32"/>
      <c r="C18" s="26"/>
      <c r="D18" s="26"/>
      <c r="E18" s="34"/>
      <c r="F18" s="34" t="s">
        <v>21</v>
      </c>
      <c r="G18" s="35"/>
      <c r="H18" s="36"/>
      <c r="I18" s="37"/>
      <c r="J18" s="37"/>
      <c r="K18" s="37"/>
      <c r="L18" s="38"/>
      <c r="M18" s="45">
        <v>305.39999999999998</v>
      </c>
      <c r="N18" s="45">
        <v>399.286</v>
      </c>
      <c r="O18" s="22">
        <v>-93.886000000000024</v>
      </c>
      <c r="P18" s="2" t="s">
        <v>0</v>
      </c>
    </row>
    <row r="19" spans="1:16" ht="14.25">
      <c r="A19" s="31"/>
      <c r="B19" s="42"/>
      <c r="C19" s="34"/>
      <c r="D19" s="34"/>
      <c r="E19" s="26"/>
      <c r="F19" s="34"/>
      <c r="G19" s="35" t="s">
        <v>22</v>
      </c>
      <c r="H19" s="36"/>
      <c r="I19" s="37"/>
      <c r="J19" s="37"/>
      <c r="K19" s="37"/>
      <c r="L19" s="38"/>
      <c r="M19" s="45">
        <v>156</v>
      </c>
      <c r="N19" s="45">
        <v>259</v>
      </c>
      <c r="O19" s="22">
        <v>-103</v>
      </c>
      <c r="P19" s="2" t="s">
        <v>0</v>
      </c>
    </row>
    <row r="20" spans="1:16" ht="14.25">
      <c r="A20" s="31"/>
      <c r="B20" s="42"/>
      <c r="C20" s="34"/>
      <c r="D20" s="34"/>
      <c r="E20" s="34"/>
      <c r="F20" s="26"/>
      <c r="G20" s="35"/>
      <c r="H20" s="36" t="s">
        <v>23</v>
      </c>
      <c r="I20" s="37"/>
      <c r="J20" s="37"/>
      <c r="K20" s="37"/>
      <c r="L20" s="38"/>
      <c r="M20" s="45">
        <v>6</v>
      </c>
      <c r="N20" s="22">
        <v>0</v>
      </c>
      <c r="O20" s="22">
        <v>6</v>
      </c>
      <c r="P20" s="2" t="s">
        <v>0</v>
      </c>
    </row>
    <row r="21" spans="1:16" ht="14.25">
      <c r="A21" s="31"/>
      <c r="B21" s="42"/>
      <c r="C21" s="34"/>
      <c r="D21" s="34"/>
      <c r="E21" s="34"/>
      <c r="F21" s="26"/>
      <c r="G21" s="35"/>
      <c r="H21" s="36" t="s">
        <v>24</v>
      </c>
      <c r="I21" s="37"/>
      <c r="J21" s="37"/>
      <c r="K21" s="37"/>
      <c r="L21" s="38"/>
      <c r="M21" s="45">
        <v>0</v>
      </c>
      <c r="N21" s="22">
        <v>129</v>
      </c>
      <c r="O21" s="22">
        <v>-129</v>
      </c>
      <c r="P21" s="2" t="s">
        <v>0</v>
      </c>
    </row>
    <row r="22" spans="1:16" ht="14.25">
      <c r="A22" s="31"/>
      <c r="B22" s="42"/>
      <c r="C22" s="34"/>
      <c r="D22" s="34"/>
      <c r="E22" s="34"/>
      <c r="F22" s="26"/>
      <c r="G22" s="35"/>
      <c r="H22" s="36" t="s">
        <v>25</v>
      </c>
      <c r="I22" s="37"/>
      <c r="J22" s="37"/>
      <c r="K22" s="37"/>
      <c r="L22" s="38"/>
      <c r="M22" s="45">
        <v>150</v>
      </c>
      <c r="N22" s="22">
        <v>130</v>
      </c>
      <c r="O22" s="22">
        <v>20</v>
      </c>
      <c r="P22" s="2" t="s">
        <v>0</v>
      </c>
    </row>
    <row r="23" spans="1:16" ht="14.25">
      <c r="A23" s="31"/>
      <c r="B23" s="42"/>
      <c r="C23" s="34"/>
      <c r="D23" s="34"/>
      <c r="E23" s="26"/>
      <c r="F23" s="34"/>
      <c r="G23" s="35" t="s">
        <v>26</v>
      </c>
      <c r="H23" s="36"/>
      <c r="I23" s="37"/>
      <c r="J23" s="37"/>
      <c r="K23" s="37"/>
      <c r="L23" s="38"/>
      <c r="M23" s="45">
        <v>149.4</v>
      </c>
      <c r="N23" s="45">
        <v>140.286</v>
      </c>
      <c r="O23" s="22">
        <v>9.1140000000000043</v>
      </c>
      <c r="P23" s="2" t="s">
        <v>0</v>
      </c>
    </row>
    <row r="24" spans="1:16" ht="14.25">
      <c r="A24" s="31"/>
      <c r="B24" s="42"/>
      <c r="C24" s="34"/>
      <c r="D24" s="34"/>
      <c r="E24" s="34"/>
      <c r="F24" s="26"/>
      <c r="G24" s="35"/>
      <c r="H24" s="36" t="s">
        <v>27</v>
      </c>
      <c r="I24" s="37"/>
      <c r="J24" s="37"/>
      <c r="K24" s="37"/>
      <c r="L24" s="38"/>
      <c r="M24" s="45">
        <v>92.268000000000001</v>
      </c>
      <c r="N24" s="22">
        <v>65</v>
      </c>
      <c r="O24" s="22">
        <v>27.268000000000001</v>
      </c>
      <c r="P24" s="2" t="s">
        <v>0</v>
      </c>
    </row>
    <row r="25" spans="1:16" ht="14.25">
      <c r="A25" s="31"/>
      <c r="B25" s="42"/>
      <c r="C25" s="34"/>
      <c r="D25" s="34"/>
      <c r="E25" s="34"/>
      <c r="F25" s="26"/>
      <c r="G25" s="35"/>
      <c r="H25" s="36" t="s">
        <v>28</v>
      </c>
      <c r="I25" s="37"/>
      <c r="J25" s="37"/>
      <c r="K25" s="37"/>
      <c r="L25" s="38"/>
      <c r="M25" s="45">
        <v>8.8000000000000007</v>
      </c>
      <c r="N25" s="22">
        <v>41.5</v>
      </c>
      <c r="O25" s="22">
        <v>-32.700000000000003</v>
      </c>
      <c r="P25" s="2" t="s">
        <v>0</v>
      </c>
    </row>
    <row r="26" spans="1:16" ht="14.25">
      <c r="A26" s="31"/>
      <c r="B26" s="42"/>
      <c r="C26" s="34"/>
      <c r="D26" s="34"/>
      <c r="E26" s="34"/>
      <c r="F26" s="26"/>
      <c r="G26" s="35"/>
      <c r="H26" s="36" t="s">
        <v>25</v>
      </c>
      <c r="I26" s="37"/>
      <c r="J26" s="37"/>
      <c r="K26" s="37"/>
      <c r="L26" s="38"/>
      <c r="M26" s="45">
        <v>48.332000000000001</v>
      </c>
      <c r="N26" s="22">
        <v>33.786000000000001</v>
      </c>
      <c r="O26" s="22">
        <v>14.545999999999999</v>
      </c>
      <c r="P26" s="2" t="s">
        <v>0</v>
      </c>
    </row>
    <row r="27" spans="1:16" ht="14.25">
      <c r="A27" s="31"/>
      <c r="B27" s="42"/>
      <c r="C27" s="34"/>
      <c r="D27" s="34"/>
      <c r="E27" s="26"/>
      <c r="F27" s="47"/>
      <c r="G27" s="48" t="s">
        <v>29</v>
      </c>
      <c r="H27" s="36"/>
      <c r="I27" s="37"/>
      <c r="J27" s="37"/>
      <c r="K27" s="37"/>
      <c r="L27" s="38"/>
      <c r="M27" s="45">
        <v>0</v>
      </c>
      <c r="N27" s="45">
        <v>0</v>
      </c>
      <c r="O27" s="22">
        <v>0</v>
      </c>
      <c r="P27" s="2" t="s">
        <v>0</v>
      </c>
    </row>
    <row r="28" spans="1:16" ht="15">
      <c r="A28" s="7"/>
      <c r="B28" s="83"/>
      <c r="C28" s="84"/>
      <c r="D28" s="84"/>
      <c r="E28" s="9"/>
      <c r="F28" s="84" t="s">
        <v>47</v>
      </c>
      <c r="G28" s="5"/>
      <c r="H28" s="10"/>
      <c r="I28" s="11"/>
      <c r="J28" s="17"/>
      <c r="K28" s="17"/>
      <c r="L28" s="20"/>
      <c r="M28" s="22">
        <v>852.8</v>
      </c>
      <c r="N28" s="22">
        <v>198.1</v>
      </c>
      <c r="O28" s="22">
        <v>654.70000000000005</v>
      </c>
      <c r="P28" s="2" t="s">
        <v>0</v>
      </c>
    </row>
    <row r="29" spans="1:16" ht="14.25">
      <c r="A29" s="31"/>
      <c r="B29" s="32"/>
      <c r="C29" s="26"/>
      <c r="D29" s="26"/>
      <c r="E29" s="34"/>
      <c r="F29" s="34" t="s">
        <v>55</v>
      </c>
      <c r="G29" s="35"/>
      <c r="H29" s="36"/>
      <c r="I29" s="37"/>
      <c r="J29" s="37"/>
      <c r="K29" s="37"/>
      <c r="L29" s="38"/>
      <c r="M29" s="22">
        <v>9.859</v>
      </c>
      <c r="N29" s="22">
        <v>10.368</v>
      </c>
      <c r="O29" s="22">
        <v>-0.50900000000000034</v>
      </c>
      <c r="P29" s="2" t="s">
        <v>0</v>
      </c>
    </row>
    <row r="30" spans="1:16" ht="14.25">
      <c r="A30" s="31"/>
      <c r="B30" s="42"/>
      <c r="C30" s="34"/>
      <c r="D30" s="34"/>
      <c r="E30" s="26"/>
      <c r="F30" s="34"/>
      <c r="G30" s="35" t="s">
        <v>56</v>
      </c>
      <c r="H30" s="36"/>
      <c r="I30" s="37"/>
      <c r="J30" s="37"/>
      <c r="K30" s="37"/>
      <c r="L30" s="38"/>
      <c r="M30" s="85">
        <v>1.4</v>
      </c>
      <c r="N30" s="85">
        <v>0.8</v>
      </c>
      <c r="O30" s="65">
        <v>0.6</v>
      </c>
      <c r="P30" s="2" t="s">
        <v>0</v>
      </c>
    </row>
    <row r="31" spans="1:16" ht="14.25">
      <c r="A31" s="31"/>
      <c r="B31" s="42"/>
      <c r="C31" s="34"/>
      <c r="D31" s="34"/>
      <c r="E31" s="26"/>
      <c r="F31" s="34"/>
      <c r="G31" s="35" t="s">
        <v>57</v>
      </c>
      <c r="H31" s="36"/>
      <c r="I31" s="37"/>
      <c r="J31" s="37"/>
      <c r="K31" s="37"/>
      <c r="L31" s="38"/>
      <c r="M31" s="65">
        <v>8.4589999999999996</v>
      </c>
      <c r="N31" s="65">
        <v>9.5679999999999996</v>
      </c>
      <c r="O31" s="65">
        <v>-1.109</v>
      </c>
      <c r="P31" s="2" t="s">
        <v>0</v>
      </c>
    </row>
    <row r="32" spans="1:16" ht="14.25">
      <c r="A32" s="31"/>
      <c r="B32" s="32"/>
      <c r="C32" s="26"/>
      <c r="D32" s="26"/>
      <c r="E32" s="34"/>
      <c r="F32" s="34" t="s">
        <v>58</v>
      </c>
      <c r="G32" s="35"/>
      <c r="H32" s="36"/>
      <c r="I32" s="37"/>
      <c r="J32" s="37"/>
      <c r="K32" s="37"/>
      <c r="L32" s="38"/>
      <c r="M32" s="22">
        <v>22.6</v>
      </c>
      <c r="N32" s="22">
        <v>2.1</v>
      </c>
      <c r="O32" s="22">
        <v>20.6</v>
      </c>
      <c r="P32" s="2" t="s">
        <v>0</v>
      </c>
    </row>
    <row r="33" spans="1:16" ht="14.25">
      <c r="A33" s="31"/>
      <c r="B33" s="42"/>
      <c r="C33" s="34"/>
      <c r="D33" s="34"/>
      <c r="E33" s="26"/>
      <c r="F33" s="34"/>
      <c r="G33" s="35" t="s">
        <v>59</v>
      </c>
      <c r="H33" s="36"/>
      <c r="I33" s="37"/>
      <c r="J33" s="37"/>
      <c r="K33" s="37"/>
      <c r="L33" s="38"/>
      <c r="M33" s="65">
        <v>6.4</v>
      </c>
      <c r="N33" s="65">
        <v>1.2</v>
      </c>
      <c r="O33" s="65">
        <v>5.2</v>
      </c>
      <c r="P33" s="2" t="s">
        <v>0</v>
      </c>
    </row>
    <row r="34" spans="1:16" ht="14.25">
      <c r="A34" s="31"/>
      <c r="B34" s="42"/>
      <c r="C34" s="34"/>
      <c r="D34" s="34"/>
      <c r="E34" s="26"/>
      <c r="F34" s="34"/>
      <c r="G34" s="35" t="s">
        <v>60</v>
      </c>
      <c r="H34" s="36"/>
      <c r="I34" s="37"/>
      <c r="J34" s="37"/>
      <c r="K34" s="37"/>
      <c r="L34" s="38"/>
      <c r="M34" s="65">
        <v>16.2</v>
      </c>
      <c r="N34" s="65">
        <v>0.9</v>
      </c>
      <c r="O34" s="85">
        <v>15.4</v>
      </c>
      <c r="P34" s="2" t="s">
        <v>0</v>
      </c>
    </row>
    <row r="35" spans="1:16" ht="14.25">
      <c r="A35" s="31"/>
      <c r="B35" s="32"/>
      <c r="C35" s="26"/>
      <c r="D35" s="26"/>
      <c r="E35" s="34"/>
      <c r="F35" s="34" t="s">
        <v>61</v>
      </c>
      <c r="G35" s="35"/>
      <c r="H35" s="36"/>
      <c r="I35" s="37"/>
      <c r="J35" s="37"/>
      <c r="K35" s="37"/>
      <c r="L35" s="38"/>
      <c r="M35" s="22">
        <v>7.3</v>
      </c>
      <c r="N35" s="22">
        <v>33.4</v>
      </c>
      <c r="O35" s="22">
        <v>-26.1</v>
      </c>
      <c r="P35" s="2" t="s">
        <v>0</v>
      </c>
    </row>
    <row r="36" spans="1:16" ht="14.25">
      <c r="A36" s="31"/>
      <c r="B36" s="32"/>
      <c r="C36" s="26"/>
      <c r="D36" s="26"/>
      <c r="E36" s="34"/>
      <c r="F36" s="34" t="s">
        <v>67</v>
      </c>
      <c r="G36" s="35"/>
      <c r="H36" s="36"/>
      <c r="I36" s="37"/>
      <c r="J36" s="37"/>
      <c r="K36" s="37"/>
      <c r="L36" s="38"/>
      <c r="M36" s="22">
        <v>48</v>
      </c>
      <c r="N36" s="22">
        <v>17</v>
      </c>
      <c r="O36" s="22">
        <v>31</v>
      </c>
      <c r="P36" s="2" t="s">
        <v>0</v>
      </c>
    </row>
    <row r="37" spans="1:16" ht="14.25">
      <c r="A37" s="31"/>
      <c r="B37" s="32"/>
      <c r="C37" s="26"/>
      <c r="D37" s="26"/>
      <c r="E37" s="34"/>
      <c r="F37" s="34" t="s">
        <v>68</v>
      </c>
      <c r="G37" s="2"/>
      <c r="H37" s="36"/>
      <c r="I37" s="37"/>
      <c r="J37" s="37"/>
      <c r="K37" s="37"/>
      <c r="L37" s="38"/>
      <c r="M37" s="21">
        <v>5</v>
      </c>
      <c r="N37" s="21">
        <v>4</v>
      </c>
      <c r="O37" s="22">
        <v>1</v>
      </c>
      <c r="P37" s="2" t="s">
        <v>0</v>
      </c>
    </row>
    <row r="38" spans="1:16" ht="14.25">
      <c r="A38" s="31"/>
      <c r="B38" s="32"/>
      <c r="C38" s="26"/>
      <c r="D38" s="26"/>
      <c r="E38" s="34"/>
      <c r="F38" s="34" t="s">
        <v>71</v>
      </c>
      <c r="G38" s="35"/>
      <c r="H38" s="36"/>
      <c r="I38" s="37"/>
      <c r="J38" s="37"/>
      <c r="K38" s="37"/>
      <c r="L38" s="38"/>
      <c r="M38" s="22">
        <v>5</v>
      </c>
      <c r="N38" s="22">
        <v>7.6</v>
      </c>
      <c r="O38" s="22">
        <v>-2.6</v>
      </c>
      <c r="P38" s="2" t="s">
        <v>0</v>
      </c>
    </row>
    <row r="39" spans="1:16" ht="14.25">
      <c r="A39" s="31"/>
      <c r="B39" s="32"/>
      <c r="C39" s="26"/>
      <c r="D39" s="26"/>
      <c r="E39" s="34"/>
      <c r="F39" s="34" t="s">
        <v>72</v>
      </c>
      <c r="G39" s="35"/>
      <c r="H39" s="36"/>
      <c r="I39" s="37"/>
      <c r="J39" s="37"/>
      <c r="K39" s="37"/>
      <c r="L39" s="38"/>
      <c r="M39" s="22">
        <v>294</v>
      </c>
      <c r="N39" s="22">
        <v>29.1</v>
      </c>
      <c r="O39" s="22">
        <v>264.89999999999998</v>
      </c>
      <c r="P39" s="2" t="s">
        <v>0</v>
      </c>
    </row>
    <row r="40" spans="1:16" ht="14.25">
      <c r="A40" s="31"/>
      <c r="B40" s="42"/>
      <c r="C40" s="34"/>
      <c r="D40" s="34"/>
      <c r="E40" s="26"/>
      <c r="F40" s="34"/>
      <c r="G40" s="35" t="s">
        <v>73</v>
      </c>
      <c r="H40" s="36"/>
      <c r="I40" s="37"/>
      <c r="J40" s="37"/>
      <c r="K40" s="37"/>
      <c r="L40" s="38"/>
      <c r="M40" s="22">
        <v>24</v>
      </c>
      <c r="N40" s="22">
        <v>1</v>
      </c>
      <c r="O40" s="22">
        <v>23</v>
      </c>
      <c r="P40" s="2" t="s">
        <v>0</v>
      </c>
    </row>
    <row r="41" spans="1:16" ht="14.25">
      <c r="A41" s="31"/>
      <c r="B41" s="42"/>
      <c r="C41" s="34"/>
      <c r="D41" s="34"/>
      <c r="E41" s="26"/>
      <c r="F41" s="34"/>
      <c r="G41" s="35" t="s">
        <v>76</v>
      </c>
      <c r="H41" s="36"/>
      <c r="I41" s="37"/>
      <c r="J41" s="37"/>
      <c r="K41" s="37"/>
      <c r="L41" s="38"/>
      <c r="M41" s="22">
        <v>13</v>
      </c>
      <c r="N41" s="22">
        <v>0</v>
      </c>
      <c r="O41" s="22">
        <v>13</v>
      </c>
      <c r="P41" s="2" t="s">
        <v>0</v>
      </c>
    </row>
    <row r="42" spans="1:16" ht="14.25">
      <c r="A42" s="31"/>
      <c r="B42" s="42"/>
      <c r="C42" s="34"/>
      <c r="D42" s="34"/>
      <c r="E42" s="26"/>
      <c r="F42" s="34"/>
      <c r="G42" s="35" t="s">
        <v>77</v>
      </c>
      <c r="H42" s="36"/>
      <c r="I42" s="37"/>
      <c r="J42" s="37"/>
      <c r="K42" s="37"/>
      <c r="L42" s="38"/>
      <c r="M42" s="45">
        <v>257</v>
      </c>
      <c r="N42" s="45">
        <v>28.1</v>
      </c>
      <c r="O42" s="22">
        <v>228.9</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2.8</v>
      </c>
      <c r="N44" s="21">
        <v>5.2</v>
      </c>
      <c r="O44" s="22">
        <v>-2.4</v>
      </c>
      <c r="P44" s="2" t="s">
        <v>0</v>
      </c>
    </row>
    <row r="45" spans="1:16" ht="14.25">
      <c r="A45" s="31"/>
      <c r="B45" s="42"/>
      <c r="C45" s="34"/>
      <c r="D45" s="34"/>
      <c r="E45" s="26"/>
      <c r="F45" s="34"/>
      <c r="G45" s="35" t="s">
        <v>149</v>
      </c>
      <c r="H45" s="36"/>
      <c r="I45" s="37"/>
      <c r="J45" s="37"/>
      <c r="K45" s="37"/>
      <c r="L45" s="38"/>
      <c r="M45" s="22">
        <v>0.3</v>
      </c>
      <c r="N45" s="22">
        <v>2.4</v>
      </c>
      <c r="O45" s="22">
        <v>-2.1</v>
      </c>
      <c r="P45" s="2" t="s">
        <v>0</v>
      </c>
    </row>
    <row r="46" spans="1:16" ht="14.25">
      <c r="A46" s="31"/>
      <c r="B46" s="42"/>
      <c r="C46" s="34"/>
      <c r="D46" s="34"/>
      <c r="E46" s="26"/>
      <c r="F46" s="34"/>
      <c r="G46" s="35" t="s">
        <v>96</v>
      </c>
      <c r="H46" s="36"/>
      <c r="I46" s="37"/>
      <c r="J46" s="37"/>
      <c r="K46" s="37"/>
      <c r="L46" s="37"/>
      <c r="M46" s="45">
        <v>2.5</v>
      </c>
      <c r="N46" s="45">
        <v>2.8</v>
      </c>
      <c r="O46" s="45">
        <v>-0.3</v>
      </c>
      <c r="P46" s="2" t="s">
        <v>0</v>
      </c>
    </row>
    <row r="47" spans="1:16" ht="14.25">
      <c r="A47" s="31"/>
      <c r="B47" s="32"/>
      <c r="C47" s="26"/>
      <c r="D47" s="26"/>
      <c r="E47" s="34"/>
      <c r="F47" s="34" t="s">
        <v>97</v>
      </c>
      <c r="G47" s="35"/>
      <c r="H47" s="36"/>
      <c r="I47" s="37"/>
      <c r="J47" s="37"/>
      <c r="K47" s="37"/>
      <c r="L47" s="38"/>
      <c r="M47" s="22">
        <v>145.69999999999999</v>
      </c>
      <c r="N47" s="22">
        <v>14.1</v>
      </c>
      <c r="O47" s="22">
        <v>131.6</v>
      </c>
      <c r="P47" s="2" t="s">
        <v>0</v>
      </c>
    </row>
    <row r="48" spans="1:16" ht="14.25">
      <c r="A48" s="31"/>
      <c r="B48" s="42"/>
      <c r="C48" s="34"/>
      <c r="D48" s="34"/>
      <c r="F48" s="26" t="s">
        <v>150</v>
      </c>
      <c r="G48" s="48"/>
      <c r="H48" s="49"/>
      <c r="I48" s="50"/>
      <c r="J48" s="50"/>
      <c r="K48" s="50"/>
      <c r="L48" s="51"/>
      <c r="M48" s="22">
        <v>0</v>
      </c>
      <c r="N48" s="22">
        <v>0</v>
      </c>
      <c r="O48" s="22">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45">
        <v>226.2</v>
      </c>
      <c r="N52" s="45">
        <v>373.6</v>
      </c>
      <c r="O52" s="22">
        <v>-147.4</v>
      </c>
      <c r="P52" s="2" t="s">
        <v>0</v>
      </c>
    </row>
    <row r="53" spans="1:16" ht="14.25">
      <c r="A53" s="107"/>
      <c r="B53" s="46"/>
      <c r="C53" s="47"/>
      <c r="D53" s="47"/>
      <c r="E53" s="26"/>
      <c r="F53" s="47" t="s">
        <v>102</v>
      </c>
      <c r="G53" s="48"/>
      <c r="H53" s="49"/>
      <c r="I53" s="50"/>
      <c r="J53" s="50"/>
      <c r="K53" s="50"/>
      <c r="L53" s="51"/>
      <c r="M53" s="22">
        <v>24.5</v>
      </c>
      <c r="N53" s="22">
        <v>26</v>
      </c>
      <c r="O53" s="22">
        <v>-1.5</v>
      </c>
      <c r="P53" s="2" t="s">
        <v>0</v>
      </c>
    </row>
    <row r="54" spans="1:16" ht="14.25">
      <c r="A54" s="107"/>
      <c r="B54" s="46"/>
      <c r="C54" s="47"/>
      <c r="D54" s="47"/>
      <c r="E54" s="26"/>
      <c r="F54" s="47" t="s">
        <v>103</v>
      </c>
      <c r="G54" s="48"/>
      <c r="H54" s="49"/>
      <c r="I54" s="50"/>
      <c r="J54" s="50"/>
      <c r="K54" s="50"/>
      <c r="L54" s="51"/>
      <c r="M54" s="22">
        <v>201.7</v>
      </c>
      <c r="N54" s="22">
        <v>347.6</v>
      </c>
      <c r="O54" s="22">
        <v>-145.9</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65">
        <v>2.5</v>
      </c>
      <c r="N56" s="65">
        <v>96.7</v>
      </c>
      <c r="O56" s="65">
        <v>-94.2</v>
      </c>
      <c r="P56" s="2" t="s">
        <v>0</v>
      </c>
    </row>
    <row r="57" spans="1:16" ht="14.25">
      <c r="A57" s="107"/>
      <c r="B57" s="46"/>
      <c r="C57" s="47"/>
      <c r="D57" s="47"/>
      <c r="E57" s="26"/>
      <c r="F57" s="47"/>
      <c r="G57" s="48"/>
      <c r="H57" s="49" t="s">
        <v>106</v>
      </c>
      <c r="I57" s="50"/>
      <c r="J57" s="50"/>
      <c r="K57" s="50"/>
      <c r="L57" s="51"/>
      <c r="M57" s="65">
        <v>55.5</v>
      </c>
      <c r="N57" s="65">
        <v>25.7</v>
      </c>
      <c r="O57" s="65">
        <v>29.8</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2">
        <v>25.1</v>
      </c>
      <c r="N59" s="22">
        <v>6.3</v>
      </c>
      <c r="O59" s="22">
        <v>18.8</v>
      </c>
      <c r="P59" s="2" t="s">
        <v>0</v>
      </c>
    </row>
    <row r="60" spans="1:16" ht="14.25">
      <c r="A60" s="107"/>
      <c r="B60" s="46"/>
      <c r="C60" s="47"/>
      <c r="D60" s="47"/>
      <c r="E60" s="26"/>
      <c r="F60" s="47" t="s">
        <v>108</v>
      </c>
      <c r="G60" s="48"/>
      <c r="H60" s="49"/>
      <c r="I60" s="50"/>
      <c r="J60" s="37"/>
      <c r="K60" s="37"/>
      <c r="L60" s="38"/>
      <c r="M60" s="22">
        <v>9.6</v>
      </c>
      <c r="N60" s="22">
        <v>0</v>
      </c>
      <c r="O60" s="22">
        <v>9.6</v>
      </c>
      <c r="P60" s="2" t="s">
        <v>0</v>
      </c>
    </row>
    <row r="61" spans="1:16" ht="14.25">
      <c r="A61" s="107"/>
      <c r="B61" s="46"/>
      <c r="C61" s="47"/>
      <c r="D61" s="47"/>
      <c r="E61" s="26"/>
      <c r="F61" s="47" t="s">
        <v>109</v>
      </c>
      <c r="G61" s="48"/>
      <c r="H61" s="49"/>
      <c r="I61" s="50"/>
      <c r="J61" s="37"/>
      <c r="K61" s="37"/>
      <c r="L61" s="38"/>
      <c r="M61" s="22">
        <v>15.5</v>
      </c>
      <c r="N61" s="22">
        <v>6.3</v>
      </c>
      <c r="O61" s="22">
        <v>9.1999999999999993</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302.39999999999998</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302.39999999999998</v>
      </c>
      <c r="P65" s="110" t="s">
        <v>0</v>
      </c>
    </row>
    <row r="66" spans="1:16" ht="15">
      <c r="A66" s="109"/>
      <c r="B66" s="39"/>
      <c r="C66" s="34"/>
      <c r="D66" s="34" t="s">
        <v>115</v>
      </c>
      <c r="E66" s="26"/>
      <c r="F66" s="34"/>
      <c r="G66" s="35"/>
      <c r="H66" s="36"/>
      <c r="I66" s="37"/>
      <c r="J66" s="35"/>
      <c r="K66" s="35"/>
      <c r="L66" s="38"/>
      <c r="M66" s="21"/>
      <c r="N66" s="21"/>
      <c r="O66" s="21">
        <v>266.5</v>
      </c>
      <c r="P66" s="110" t="s">
        <v>0</v>
      </c>
    </row>
    <row r="67" spans="1:16" ht="15">
      <c r="A67" s="109"/>
      <c r="B67" s="39"/>
      <c r="C67" s="34"/>
      <c r="D67" s="34"/>
      <c r="E67" s="26" t="s">
        <v>116</v>
      </c>
      <c r="F67" s="34"/>
      <c r="G67" s="35"/>
      <c r="H67" s="36"/>
      <c r="I67" s="37"/>
      <c r="J67" s="35"/>
      <c r="K67" s="35"/>
      <c r="L67" s="38"/>
      <c r="M67" s="21"/>
      <c r="N67" s="21"/>
      <c r="O67" s="21">
        <v>-14.3</v>
      </c>
      <c r="P67" s="110" t="s">
        <v>0</v>
      </c>
    </row>
    <row r="68" spans="1:16" ht="15">
      <c r="A68" s="109"/>
      <c r="B68" s="39"/>
      <c r="C68" s="34"/>
      <c r="D68" s="34"/>
      <c r="E68" s="26" t="s">
        <v>117</v>
      </c>
      <c r="F68" s="34"/>
      <c r="G68" s="35"/>
      <c r="H68" s="36"/>
      <c r="I68" s="37"/>
      <c r="J68" s="35"/>
      <c r="K68" s="35"/>
      <c r="L68" s="38"/>
      <c r="M68" s="21"/>
      <c r="N68" s="21"/>
      <c r="O68" s="21">
        <v>280.89999999999998</v>
      </c>
      <c r="P68" s="110" t="s">
        <v>0</v>
      </c>
    </row>
    <row r="69" spans="1:16" ht="15">
      <c r="A69" s="109"/>
      <c r="B69" s="39"/>
      <c r="C69" s="34"/>
      <c r="D69" s="34" t="s">
        <v>118</v>
      </c>
      <c r="E69" s="26"/>
      <c r="F69" s="34"/>
      <c r="G69" s="35"/>
      <c r="H69" s="36"/>
      <c r="I69" s="37"/>
      <c r="J69" s="35"/>
      <c r="K69" s="35"/>
      <c r="L69" s="38"/>
      <c r="M69" s="21"/>
      <c r="N69" s="21"/>
      <c r="O69" s="21">
        <v>56.2</v>
      </c>
      <c r="P69" s="110" t="s">
        <v>0</v>
      </c>
    </row>
    <row r="70" spans="1:16" ht="15">
      <c r="A70" s="109"/>
      <c r="B70" s="39"/>
      <c r="C70" s="34"/>
      <c r="D70" s="34"/>
      <c r="E70" s="26" t="s">
        <v>119</v>
      </c>
      <c r="F70" s="34"/>
      <c r="G70" s="35"/>
      <c r="H70" s="36"/>
      <c r="I70" s="37"/>
      <c r="J70" s="35"/>
      <c r="K70" s="35"/>
      <c r="L70" s="38"/>
      <c r="M70" s="21"/>
      <c r="N70" s="21"/>
      <c r="O70" s="21">
        <v>-74.7</v>
      </c>
      <c r="P70" s="110" t="s">
        <v>0</v>
      </c>
    </row>
    <row r="71" spans="1:16" ht="15">
      <c r="A71" s="109"/>
      <c r="B71" s="39"/>
      <c r="C71" s="34"/>
      <c r="D71" s="34"/>
      <c r="E71" s="26" t="s">
        <v>120</v>
      </c>
      <c r="F71" s="34"/>
      <c r="G71" s="35"/>
      <c r="H71" s="36"/>
      <c r="I71" s="37"/>
      <c r="J71" s="35"/>
      <c r="K71" s="35"/>
      <c r="L71" s="38"/>
      <c r="M71" s="21"/>
      <c r="N71" s="21"/>
      <c r="O71" s="21">
        <v>130.9</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-44.400000000000091</v>
      </c>
      <c r="P73" s="110" t="s">
        <v>0</v>
      </c>
    </row>
    <row r="74" spans="1:16" ht="15">
      <c r="A74" s="109"/>
      <c r="B74" s="39"/>
      <c r="C74" s="34"/>
      <c r="D74" s="34"/>
      <c r="E74" s="26" t="s">
        <v>119</v>
      </c>
      <c r="F74" s="34"/>
      <c r="G74" s="35"/>
      <c r="H74" s="36"/>
      <c r="I74" s="37"/>
      <c r="J74" s="35"/>
      <c r="K74" s="35"/>
      <c r="L74" s="38"/>
      <c r="M74" s="21"/>
      <c r="N74" s="21"/>
      <c r="O74" s="21">
        <v>-786.2</v>
      </c>
      <c r="P74" s="110" t="s">
        <v>0</v>
      </c>
    </row>
    <row r="75" spans="1:16" ht="15">
      <c r="A75" s="109"/>
      <c r="B75" s="39"/>
      <c r="C75" s="34"/>
      <c r="D75" s="34"/>
      <c r="E75" s="26" t="s">
        <v>120</v>
      </c>
      <c r="F75" s="34"/>
      <c r="G75" s="35"/>
      <c r="H75" s="36"/>
      <c r="I75" s="37"/>
      <c r="J75" s="35"/>
      <c r="K75" s="35"/>
      <c r="L75" s="38"/>
      <c r="M75" s="21"/>
      <c r="N75" s="21"/>
      <c r="O75" s="21">
        <v>741.8</v>
      </c>
      <c r="P75" s="110" t="s">
        <v>0</v>
      </c>
    </row>
    <row r="76" spans="1:16" ht="14.25">
      <c r="A76" s="109"/>
      <c r="B76" s="42"/>
      <c r="C76" s="34"/>
      <c r="D76" s="34" t="s">
        <v>123</v>
      </c>
      <c r="E76" s="26"/>
      <c r="F76" s="34"/>
      <c r="G76" s="35"/>
      <c r="H76" s="36"/>
      <c r="I76" s="37"/>
      <c r="J76" s="2"/>
      <c r="K76" s="2"/>
      <c r="L76" s="38"/>
      <c r="M76" s="21"/>
      <c r="N76" s="21"/>
      <c r="O76" s="21">
        <v>24.1</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-87.558999999999116</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1997</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4425.2076805051984</v>
      </c>
      <c r="N9" s="21">
        <v>4792.2853227718988</v>
      </c>
      <c r="O9" s="21">
        <v>-367.07764226670042</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1">
        <v>4382.3217843266566</v>
      </c>
      <c r="N11" s="21">
        <v>4781.5211336912289</v>
      </c>
      <c r="O11" s="21">
        <v>-399.19934936457207</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3995.8361382873659</v>
      </c>
      <c r="N13" s="21">
        <v>4143.2798996709244</v>
      </c>
      <c r="O13" s="21">
        <v>-147.44376138355801</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1">
        <v>1093.846642769028</v>
      </c>
      <c r="N15" s="21">
        <v>2912.6528771139674</v>
      </c>
      <c r="O15" s="21">
        <v>-1818.8062343449394</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21">
        <v>2901.9894955183381</v>
      </c>
      <c r="N17" s="21">
        <v>1230.6270225569565</v>
      </c>
      <c r="O17" s="21">
        <v>1671.5333331055199</v>
      </c>
      <c r="P17" s="2" t="s">
        <v>0</v>
      </c>
    </row>
    <row r="18" spans="1:16" ht="14.25">
      <c r="A18" s="31"/>
      <c r="B18" s="32"/>
      <c r="C18" s="26"/>
      <c r="D18" s="26"/>
      <c r="E18" s="34"/>
      <c r="F18" s="34" t="s">
        <v>21</v>
      </c>
      <c r="G18" s="35"/>
      <c r="H18" s="36"/>
      <c r="I18" s="37"/>
      <c r="J18" s="37"/>
      <c r="K18" s="37"/>
      <c r="L18" s="38"/>
      <c r="M18" s="21">
        <v>521.80688019628417</v>
      </c>
      <c r="N18" s="21">
        <v>682.22063512132786</v>
      </c>
      <c r="O18" s="21">
        <v>-160.41375492504372</v>
      </c>
      <c r="P18" s="2" t="s">
        <v>0</v>
      </c>
    </row>
    <row r="19" spans="1:16" ht="14.25">
      <c r="A19" s="31"/>
      <c r="B19" s="42"/>
      <c r="C19" s="34"/>
      <c r="D19" s="34"/>
      <c r="E19" s="26"/>
      <c r="F19" s="34"/>
      <c r="G19" s="35" t="s">
        <v>22</v>
      </c>
      <c r="H19" s="36"/>
      <c r="I19" s="37"/>
      <c r="J19" s="37"/>
      <c r="K19" s="37"/>
      <c r="L19" s="38"/>
      <c r="M19" s="21">
        <v>266.54182485468345</v>
      </c>
      <c r="N19" s="21">
        <v>442.5277733164296</v>
      </c>
      <c r="O19" s="21">
        <v>-175.98594846174615</v>
      </c>
      <c r="P19" s="2" t="s">
        <v>0</v>
      </c>
    </row>
    <row r="20" spans="1:16" ht="14.25">
      <c r="A20" s="31"/>
      <c r="B20" s="42"/>
      <c r="C20" s="34"/>
      <c r="D20" s="34"/>
      <c r="E20" s="34"/>
      <c r="F20" s="26"/>
      <c r="G20" s="35"/>
      <c r="H20" s="36" t="s">
        <v>23</v>
      </c>
      <c r="I20" s="37"/>
      <c r="J20" s="37"/>
      <c r="K20" s="37"/>
      <c r="L20" s="38"/>
      <c r="M20" s="21">
        <v>10.251608648257056</v>
      </c>
      <c r="N20" s="21">
        <v>0</v>
      </c>
      <c r="O20" s="21">
        <v>10.251608648257056</v>
      </c>
      <c r="P20" s="2" t="s">
        <v>0</v>
      </c>
    </row>
    <row r="21" spans="1:16" ht="14.25">
      <c r="A21" s="31"/>
      <c r="B21" s="42"/>
      <c r="C21" s="34"/>
      <c r="D21" s="34"/>
      <c r="E21" s="34"/>
      <c r="F21" s="26"/>
      <c r="G21" s="35"/>
      <c r="H21" s="36" t="s">
        <v>24</v>
      </c>
      <c r="I21" s="37"/>
      <c r="J21" s="37"/>
      <c r="K21" s="37"/>
      <c r="L21" s="38"/>
      <c r="M21" s="21">
        <v>0</v>
      </c>
      <c r="N21" s="21">
        <v>220.40958593752671</v>
      </c>
      <c r="O21" s="21">
        <v>-220.40958593752671</v>
      </c>
      <c r="P21" s="2" t="s">
        <v>0</v>
      </c>
    </row>
    <row r="22" spans="1:16" ht="14.25">
      <c r="A22" s="31"/>
      <c r="B22" s="42"/>
      <c r="C22" s="34"/>
      <c r="D22" s="34"/>
      <c r="E22" s="34"/>
      <c r="F22" s="26"/>
      <c r="G22" s="35"/>
      <c r="H22" s="36" t="s">
        <v>25</v>
      </c>
      <c r="I22" s="37"/>
      <c r="J22" s="37"/>
      <c r="K22" s="37"/>
      <c r="L22" s="38"/>
      <c r="M22" s="21">
        <v>256.29021620642641</v>
      </c>
      <c r="N22" s="21">
        <v>222.11818737890289</v>
      </c>
      <c r="O22" s="21">
        <v>34.172028827523519</v>
      </c>
      <c r="P22" s="2" t="s">
        <v>0</v>
      </c>
    </row>
    <row r="23" spans="1:16" ht="14.25">
      <c r="A23" s="31"/>
      <c r="B23" s="42"/>
      <c r="C23" s="34"/>
      <c r="D23" s="34"/>
      <c r="E23" s="26"/>
      <c r="F23" s="34"/>
      <c r="G23" s="35" t="s">
        <v>26</v>
      </c>
      <c r="H23" s="36"/>
      <c r="I23" s="37"/>
      <c r="J23" s="37"/>
      <c r="K23" s="37"/>
      <c r="L23" s="38"/>
      <c r="M23" s="21">
        <v>255.26505534160071</v>
      </c>
      <c r="N23" s="21">
        <v>239.69286180489823</v>
      </c>
      <c r="O23" s="21">
        <v>15.572193536702477</v>
      </c>
      <c r="P23" s="2" t="s">
        <v>0</v>
      </c>
    </row>
    <row r="24" spans="1:16" ht="14.25">
      <c r="A24" s="31"/>
      <c r="B24" s="42"/>
      <c r="C24" s="34"/>
      <c r="D24" s="34"/>
      <c r="E24" s="34"/>
      <c r="F24" s="26"/>
      <c r="G24" s="35"/>
      <c r="H24" s="36" t="s">
        <v>27</v>
      </c>
      <c r="I24" s="37"/>
      <c r="J24" s="37"/>
      <c r="K24" s="37"/>
      <c r="L24" s="38"/>
      <c r="M24" s="21">
        <v>157.64923779289703</v>
      </c>
      <c r="N24" s="21">
        <v>111.05909368945144</v>
      </c>
      <c r="O24" s="21">
        <v>46.590144103445567</v>
      </c>
      <c r="P24" s="2" t="s">
        <v>0</v>
      </c>
    </row>
    <row r="25" spans="1:16" ht="14.25">
      <c r="A25" s="31"/>
      <c r="B25" s="42"/>
      <c r="C25" s="34"/>
      <c r="D25" s="34"/>
      <c r="E25" s="34"/>
      <c r="F25" s="26"/>
      <c r="G25" s="35"/>
      <c r="H25" s="36" t="s">
        <v>28</v>
      </c>
      <c r="I25" s="37"/>
      <c r="J25" s="37"/>
      <c r="K25" s="37"/>
      <c r="L25" s="38"/>
      <c r="M25" s="21">
        <v>15.03569268411035</v>
      </c>
      <c r="N25" s="21">
        <v>70.9069598171113</v>
      </c>
      <c r="O25" s="21">
        <v>-55.871267133000963</v>
      </c>
      <c r="P25" s="2" t="s">
        <v>0</v>
      </c>
    </row>
    <row r="26" spans="1:16" ht="14.25">
      <c r="A26" s="31"/>
      <c r="B26" s="42"/>
      <c r="C26" s="34"/>
      <c r="D26" s="34"/>
      <c r="E26" s="34"/>
      <c r="F26" s="26"/>
      <c r="G26" s="35"/>
      <c r="H26" s="36" t="s">
        <v>25</v>
      </c>
      <c r="I26" s="37"/>
      <c r="J26" s="37"/>
      <c r="K26" s="37"/>
      <c r="L26" s="38"/>
      <c r="M26" s="21">
        <v>82.580124864593344</v>
      </c>
      <c r="N26" s="21">
        <v>57.726808298335484</v>
      </c>
      <c r="O26" s="21">
        <v>24.853316566257856</v>
      </c>
      <c r="P26" s="2" t="s">
        <v>0</v>
      </c>
    </row>
    <row r="27" spans="1:16" ht="14.25">
      <c r="A27" s="31"/>
      <c r="B27" s="42"/>
      <c r="C27" s="34"/>
      <c r="D27" s="34"/>
      <c r="E27" s="26"/>
      <c r="F27" s="47"/>
      <c r="G27" s="48" t="s">
        <v>29</v>
      </c>
      <c r="H27" s="36"/>
      <c r="I27" s="37"/>
      <c r="J27" s="37"/>
      <c r="K27" s="37"/>
      <c r="L27" s="38"/>
      <c r="M27" s="21">
        <v>0</v>
      </c>
      <c r="N27" s="21">
        <v>0</v>
      </c>
      <c r="O27" s="21">
        <v>0</v>
      </c>
      <c r="P27" s="2" t="s">
        <v>0</v>
      </c>
    </row>
    <row r="28" spans="1:16" ht="15">
      <c r="A28" s="7"/>
      <c r="B28" s="83"/>
      <c r="C28" s="84"/>
      <c r="D28" s="84"/>
      <c r="E28" s="9"/>
      <c r="F28" s="84" t="s">
        <v>47</v>
      </c>
      <c r="G28" s="5"/>
      <c r="H28" s="10"/>
      <c r="I28" s="11"/>
      <c r="J28" s="17"/>
      <c r="K28" s="17"/>
      <c r="L28" s="20"/>
      <c r="M28" s="21">
        <v>1457.0953092056029</v>
      </c>
      <c r="N28" s="21">
        <v>338.47394553662048</v>
      </c>
      <c r="O28" s="21">
        <v>1118.6213636689824</v>
      </c>
      <c r="P28" s="2" t="s">
        <v>0</v>
      </c>
    </row>
    <row r="29" spans="1:16" ht="14.25">
      <c r="A29" s="31"/>
      <c r="B29" s="32"/>
      <c r="C29" s="26"/>
      <c r="D29" s="26"/>
      <c r="E29" s="34"/>
      <c r="F29" s="34" t="s">
        <v>55</v>
      </c>
      <c r="G29" s="35"/>
      <c r="H29" s="36"/>
      <c r="I29" s="37"/>
      <c r="J29" s="37"/>
      <c r="K29" s="37"/>
      <c r="L29" s="38"/>
      <c r="M29" s="21">
        <v>16.84510161052772</v>
      </c>
      <c r="N29" s="21">
        <v>17.714779744188196</v>
      </c>
      <c r="O29" s="21">
        <v>-0.8696781336604742</v>
      </c>
      <c r="P29" s="2" t="s">
        <v>0</v>
      </c>
    </row>
    <row r="30" spans="1:16" ht="14.25">
      <c r="A30" s="31"/>
      <c r="B30" s="42"/>
      <c r="C30" s="34"/>
      <c r="D30" s="34"/>
      <c r="E30" s="26"/>
      <c r="F30" s="34"/>
      <c r="G30" s="35" t="s">
        <v>56</v>
      </c>
      <c r="H30" s="36"/>
      <c r="I30" s="37"/>
      <c r="J30" s="37"/>
      <c r="K30" s="37"/>
      <c r="L30" s="38"/>
      <c r="M30" s="21">
        <v>2.3920420179266464</v>
      </c>
      <c r="N30" s="21">
        <v>1.3668811531009408</v>
      </c>
      <c r="O30" s="21">
        <v>1.0251608648257056</v>
      </c>
      <c r="P30" s="2" t="s">
        <v>0</v>
      </c>
    </row>
    <row r="31" spans="1:16" ht="14.25">
      <c r="A31" s="31"/>
      <c r="B31" s="42"/>
      <c r="C31" s="34"/>
      <c r="D31" s="34"/>
      <c r="E31" s="26"/>
      <c r="F31" s="34"/>
      <c r="G31" s="35" t="s">
        <v>57</v>
      </c>
      <c r="H31" s="36"/>
      <c r="I31" s="37"/>
      <c r="J31" s="37"/>
      <c r="K31" s="37"/>
      <c r="L31" s="38"/>
      <c r="M31" s="21">
        <v>14.453059592601072</v>
      </c>
      <c r="N31" s="21">
        <v>16.347898591087251</v>
      </c>
      <c r="O31" s="21">
        <v>-1.8948389984861793</v>
      </c>
      <c r="P31" s="2" t="s">
        <v>0</v>
      </c>
    </row>
    <row r="32" spans="1:16" ht="14.25">
      <c r="A32" s="31"/>
      <c r="B32" s="32"/>
      <c r="C32" s="26"/>
      <c r="D32" s="26"/>
      <c r="E32" s="34"/>
      <c r="F32" s="34" t="s">
        <v>58</v>
      </c>
      <c r="G32" s="35"/>
      <c r="H32" s="36"/>
      <c r="I32" s="37"/>
      <c r="J32" s="37"/>
      <c r="K32" s="37"/>
      <c r="L32" s="38"/>
      <c r="M32" s="21">
        <v>38.614392575101583</v>
      </c>
      <c r="N32" s="21">
        <v>3.5880630268899698</v>
      </c>
      <c r="O32" s="21">
        <v>35.197189692349227</v>
      </c>
      <c r="P32" s="2" t="s">
        <v>0</v>
      </c>
    </row>
    <row r="33" spans="1:16" ht="14.25">
      <c r="A33" s="31"/>
      <c r="B33" s="42"/>
      <c r="C33" s="34"/>
      <c r="D33" s="34"/>
      <c r="E33" s="26"/>
      <c r="F33" s="34"/>
      <c r="G33" s="35" t="s">
        <v>59</v>
      </c>
      <c r="H33" s="36"/>
      <c r="I33" s="37"/>
      <c r="J33" s="37"/>
      <c r="K33" s="37"/>
      <c r="L33" s="38"/>
      <c r="M33" s="21">
        <v>10.935049224807527</v>
      </c>
      <c r="N33" s="21">
        <v>2.0503217296514111</v>
      </c>
      <c r="O33" s="21">
        <v>8.884727495156115</v>
      </c>
      <c r="P33" s="2" t="s">
        <v>0</v>
      </c>
    </row>
    <row r="34" spans="1:16" ht="14.25">
      <c r="A34" s="31"/>
      <c r="B34" s="42"/>
      <c r="C34" s="34"/>
      <c r="D34" s="34"/>
      <c r="E34" s="26"/>
      <c r="F34" s="34"/>
      <c r="G34" s="35" t="s">
        <v>60</v>
      </c>
      <c r="H34" s="36"/>
      <c r="I34" s="37"/>
      <c r="J34" s="37"/>
      <c r="K34" s="37"/>
      <c r="L34" s="38"/>
      <c r="M34" s="21">
        <v>27.679343350294051</v>
      </c>
      <c r="N34" s="21">
        <v>1.5377412972385585</v>
      </c>
      <c r="O34" s="21">
        <v>26.312462197193113</v>
      </c>
      <c r="P34" s="2" t="s">
        <v>0</v>
      </c>
    </row>
    <row r="35" spans="1:16" ht="14.25">
      <c r="A35" s="31"/>
      <c r="B35" s="32"/>
      <c r="C35" s="26"/>
      <c r="D35" s="26"/>
      <c r="E35" s="34"/>
      <c r="F35" s="34" t="s">
        <v>61</v>
      </c>
      <c r="G35" s="35"/>
      <c r="H35" s="36"/>
      <c r="I35" s="37"/>
      <c r="J35" s="37"/>
      <c r="K35" s="37"/>
      <c r="L35" s="38"/>
      <c r="M35" s="21">
        <v>12.472790522046084</v>
      </c>
      <c r="N35" s="21">
        <v>57.067288141964276</v>
      </c>
      <c r="O35" s="21">
        <v>-44.594497619918201</v>
      </c>
      <c r="P35" s="2" t="s">
        <v>0</v>
      </c>
    </row>
    <row r="36" spans="1:16" ht="14.25">
      <c r="A36" s="31"/>
      <c r="B36" s="32"/>
      <c r="C36" s="26"/>
      <c r="D36" s="26"/>
      <c r="E36" s="34"/>
      <c r="F36" s="34" t="s">
        <v>67</v>
      </c>
      <c r="G36" s="35"/>
      <c r="H36" s="36"/>
      <c r="I36" s="37"/>
      <c r="J36" s="37"/>
      <c r="K36" s="37"/>
      <c r="L36" s="38"/>
      <c r="M36" s="21">
        <v>82.012869186056449</v>
      </c>
      <c r="N36" s="21">
        <v>29.046224503394992</v>
      </c>
      <c r="O36" s="21">
        <v>52.96664468266146</v>
      </c>
      <c r="P36" s="2" t="s">
        <v>0</v>
      </c>
    </row>
    <row r="37" spans="1:16" ht="14.25">
      <c r="A37" s="31"/>
      <c r="B37" s="32"/>
      <c r="C37" s="26"/>
      <c r="D37" s="26"/>
      <c r="E37" s="34"/>
      <c r="F37" s="34" t="s">
        <v>68</v>
      </c>
      <c r="G37" s="2"/>
      <c r="H37" s="36"/>
      <c r="I37" s="37"/>
      <c r="J37" s="37"/>
      <c r="K37" s="37"/>
      <c r="L37" s="38"/>
      <c r="M37" s="21">
        <v>8.5430072068808798</v>
      </c>
      <c r="N37" s="21">
        <v>6.8344057655047044</v>
      </c>
      <c r="O37" s="21">
        <v>1.7086014413761761</v>
      </c>
      <c r="P37" s="2" t="s">
        <v>0</v>
      </c>
    </row>
    <row r="38" spans="1:16" ht="14.25">
      <c r="A38" s="31"/>
      <c r="B38" s="32"/>
      <c r="C38" s="26"/>
      <c r="D38" s="26"/>
      <c r="E38" s="34"/>
      <c r="F38" s="34" t="s">
        <v>71</v>
      </c>
      <c r="G38" s="35"/>
      <c r="H38" s="36"/>
      <c r="I38" s="37"/>
      <c r="J38" s="37"/>
      <c r="K38" s="37"/>
      <c r="L38" s="38"/>
      <c r="M38" s="21">
        <v>8.5430072068808798</v>
      </c>
      <c r="N38" s="21">
        <v>12.985370954458938</v>
      </c>
      <c r="O38" s="21">
        <v>-4.4423637475780575</v>
      </c>
      <c r="P38" s="2" t="s">
        <v>0</v>
      </c>
    </row>
    <row r="39" spans="1:16" ht="14.25">
      <c r="A39" s="31"/>
      <c r="B39" s="32"/>
      <c r="C39" s="26"/>
      <c r="D39" s="26"/>
      <c r="E39" s="34"/>
      <c r="F39" s="34" t="s">
        <v>72</v>
      </c>
      <c r="G39" s="35"/>
      <c r="H39" s="36"/>
      <c r="I39" s="37"/>
      <c r="J39" s="37"/>
      <c r="K39" s="37"/>
      <c r="L39" s="38"/>
      <c r="M39" s="21">
        <v>502.32882376459577</v>
      </c>
      <c r="N39" s="21">
        <v>49.720301944046724</v>
      </c>
      <c r="O39" s="21">
        <v>452.60852182054902</v>
      </c>
      <c r="P39" s="2" t="s">
        <v>0</v>
      </c>
    </row>
    <row r="40" spans="1:16" ht="14.25">
      <c r="A40" s="31"/>
      <c r="B40" s="42"/>
      <c r="C40" s="34"/>
      <c r="D40" s="34"/>
      <c r="E40" s="26"/>
      <c r="F40" s="34"/>
      <c r="G40" s="35" t="s">
        <v>73</v>
      </c>
      <c r="H40" s="36"/>
      <c r="I40" s="37"/>
      <c r="J40" s="37"/>
      <c r="K40" s="37"/>
      <c r="L40" s="38"/>
      <c r="M40" s="21">
        <v>41.006434593028224</v>
      </c>
      <c r="N40" s="21">
        <v>1.7086014413761761</v>
      </c>
      <c r="O40" s="21">
        <v>39.29783315165205</v>
      </c>
      <c r="P40" s="2" t="s">
        <v>0</v>
      </c>
    </row>
    <row r="41" spans="1:16" ht="14.25">
      <c r="A41" s="31"/>
      <c r="B41" s="42"/>
      <c r="C41" s="34"/>
      <c r="D41" s="34"/>
      <c r="E41" s="26"/>
      <c r="F41" s="34"/>
      <c r="G41" s="35" t="s">
        <v>76</v>
      </c>
      <c r="H41" s="36"/>
      <c r="I41" s="37"/>
      <c r="J41" s="37"/>
      <c r="K41" s="37"/>
      <c r="L41" s="38"/>
      <c r="M41" s="21">
        <v>22.21181873789029</v>
      </c>
      <c r="N41" s="21">
        <v>0</v>
      </c>
      <c r="O41" s="21">
        <v>22.21181873789029</v>
      </c>
      <c r="P41" s="2" t="s">
        <v>0</v>
      </c>
    </row>
    <row r="42" spans="1:16" ht="14.25">
      <c r="A42" s="31"/>
      <c r="B42" s="42"/>
      <c r="C42" s="34"/>
      <c r="D42" s="34"/>
      <c r="E42" s="26"/>
      <c r="F42" s="34"/>
      <c r="G42" s="35" t="s">
        <v>77</v>
      </c>
      <c r="H42" s="36"/>
      <c r="I42" s="37"/>
      <c r="J42" s="37"/>
      <c r="K42" s="37"/>
      <c r="L42" s="38"/>
      <c r="M42" s="21">
        <v>439.11057043367725</v>
      </c>
      <c r="N42" s="21">
        <v>48.01170050267055</v>
      </c>
      <c r="O42" s="21">
        <v>391.09886993100673</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4.7840840358532928</v>
      </c>
      <c r="N44" s="21">
        <v>8.884727495156115</v>
      </c>
      <c r="O44" s="21">
        <v>-4.1006434593028223</v>
      </c>
      <c r="P44" s="2" t="s">
        <v>0</v>
      </c>
    </row>
    <row r="45" spans="1:16" ht="14.25">
      <c r="A45" s="31"/>
      <c r="B45" s="42"/>
      <c r="C45" s="34"/>
      <c r="D45" s="34"/>
      <c r="E45" s="26"/>
      <c r="F45" s="34"/>
      <c r="G45" s="35" t="s">
        <v>149</v>
      </c>
      <c r="H45" s="36"/>
      <c r="I45" s="37"/>
      <c r="J45" s="37"/>
      <c r="K45" s="37"/>
      <c r="L45" s="38"/>
      <c r="M45" s="21">
        <v>0.51258043241285278</v>
      </c>
      <c r="N45" s="21">
        <v>4.1006434593028223</v>
      </c>
      <c r="O45" s="21">
        <v>-3.5880630268899698</v>
      </c>
      <c r="P45" s="2" t="s">
        <v>0</v>
      </c>
    </row>
    <row r="46" spans="1:16" ht="14.25">
      <c r="A46" s="31"/>
      <c r="B46" s="42"/>
      <c r="C46" s="34"/>
      <c r="D46" s="34"/>
      <c r="E46" s="26"/>
      <c r="F46" s="34"/>
      <c r="G46" s="35" t="s">
        <v>96</v>
      </c>
      <c r="H46" s="36"/>
      <c r="I46" s="37"/>
      <c r="J46" s="37"/>
      <c r="K46" s="37"/>
      <c r="L46" s="37"/>
      <c r="M46" s="44">
        <v>4.2715036034404399</v>
      </c>
      <c r="N46" s="21">
        <v>4.7840840358532928</v>
      </c>
      <c r="O46" s="21">
        <v>-0.51258043241285278</v>
      </c>
      <c r="P46" s="2" t="s">
        <v>0</v>
      </c>
    </row>
    <row r="47" spans="1:16" ht="14.25">
      <c r="A47" s="31"/>
      <c r="B47" s="32"/>
      <c r="C47" s="26"/>
      <c r="D47" s="26"/>
      <c r="E47" s="34"/>
      <c r="F47" s="34" t="s">
        <v>97</v>
      </c>
      <c r="G47" s="35"/>
      <c r="H47" s="36"/>
      <c r="I47" s="37"/>
      <c r="J47" s="37"/>
      <c r="K47" s="37"/>
      <c r="L47" s="38"/>
      <c r="M47" s="21">
        <v>248.94323000850883</v>
      </c>
      <c r="N47" s="21">
        <v>24.091280323404082</v>
      </c>
      <c r="O47" s="21">
        <v>224.85194968510476</v>
      </c>
      <c r="P47" s="2" t="s">
        <v>0</v>
      </c>
    </row>
    <row r="48" spans="1:16" ht="14.25">
      <c r="A48" s="31"/>
      <c r="B48" s="42"/>
      <c r="C48" s="34"/>
      <c r="D48" s="34"/>
      <c r="F48" s="26" t="s">
        <v>150</v>
      </c>
      <c r="G48" s="48"/>
      <c r="H48" s="49"/>
      <c r="I48" s="50"/>
      <c r="J48" s="50"/>
      <c r="K48" s="50"/>
      <c r="L48" s="51"/>
      <c r="M48" s="21">
        <v>0</v>
      </c>
      <c r="N48" s="21">
        <v>0</v>
      </c>
      <c r="O48" s="21">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21">
        <v>386.485646039291</v>
      </c>
      <c r="N52" s="21">
        <v>638.33349849813942</v>
      </c>
      <c r="O52" s="21">
        <v>-251.84785245884837</v>
      </c>
      <c r="P52" s="2" t="s">
        <v>0</v>
      </c>
    </row>
    <row r="53" spans="1:16" ht="14.25">
      <c r="A53" s="107"/>
      <c r="B53" s="46"/>
      <c r="C53" s="47"/>
      <c r="D53" s="47"/>
      <c r="E53" s="26"/>
      <c r="F53" s="47" t="s">
        <v>102</v>
      </c>
      <c r="G53" s="48"/>
      <c r="H53" s="49"/>
      <c r="I53" s="50"/>
      <c r="J53" s="50"/>
      <c r="K53" s="50"/>
      <c r="L53" s="51"/>
      <c r="M53" s="21">
        <v>41.860735313716312</v>
      </c>
      <c r="N53" s="21">
        <v>44.423637475780581</v>
      </c>
      <c r="O53" s="21">
        <v>-2.562902162064264</v>
      </c>
      <c r="P53" s="2" t="s">
        <v>0</v>
      </c>
    </row>
    <row r="54" spans="1:16" ht="14.25">
      <c r="A54" s="107"/>
      <c r="B54" s="46"/>
      <c r="C54" s="47"/>
      <c r="D54" s="47"/>
      <c r="E54" s="26"/>
      <c r="F54" s="47" t="s">
        <v>103</v>
      </c>
      <c r="G54" s="48"/>
      <c r="H54" s="49"/>
      <c r="I54" s="50"/>
      <c r="J54" s="50"/>
      <c r="K54" s="50"/>
      <c r="L54" s="51"/>
      <c r="M54" s="21">
        <v>344.62491072557469</v>
      </c>
      <c r="N54" s="21">
        <v>593.90986102235888</v>
      </c>
      <c r="O54" s="21">
        <v>-249.2849502967841</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21">
        <v>4.2715036034404399</v>
      </c>
      <c r="N56" s="21">
        <v>165.22175938107623</v>
      </c>
      <c r="O56" s="21">
        <v>-160.95025577763579</v>
      </c>
      <c r="P56" s="2" t="s">
        <v>0</v>
      </c>
    </row>
    <row r="57" spans="1:16" ht="14.25">
      <c r="A57" s="107"/>
      <c r="B57" s="46"/>
      <c r="C57" s="47"/>
      <c r="D57" s="47"/>
      <c r="E57" s="26"/>
      <c r="F57" s="47"/>
      <c r="G57" s="48"/>
      <c r="H57" s="49" t="s">
        <v>106</v>
      </c>
      <c r="I57" s="50"/>
      <c r="J57" s="50"/>
      <c r="K57" s="50"/>
      <c r="L57" s="51"/>
      <c r="M57" s="21">
        <v>94.827379996377772</v>
      </c>
      <c r="N57" s="21">
        <v>43.911057043367727</v>
      </c>
      <c r="O57" s="21">
        <v>50.916322953010045</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1">
        <v>42.885896178542019</v>
      </c>
      <c r="N59" s="21">
        <v>10.764189080669908</v>
      </c>
      <c r="O59" s="21">
        <v>32.121707097872111</v>
      </c>
      <c r="P59" s="2" t="s">
        <v>0</v>
      </c>
    </row>
    <row r="60" spans="1:16" ht="14.25">
      <c r="A60" s="107"/>
      <c r="B60" s="46"/>
      <c r="C60" s="47"/>
      <c r="D60" s="47"/>
      <c r="E60" s="26"/>
      <c r="F60" s="47" t="s">
        <v>108</v>
      </c>
      <c r="G60" s="48"/>
      <c r="H60" s="49"/>
      <c r="I60" s="50"/>
      <c r="J60" s="37"/>
      <c r="K60" s="37"/>
      <c r="L60" s="38"/>
      <c r="M60" s="21">
        <v>16.402573837211289</v>
      </c>
      <c r="N60" s="21">
        <v>0</v>
      </c>
      <c r="O60" s="21">
        <v>16.402573837211289</v>
      </c>
      <c r="P60" s="2" t="s">
        <v>0</v>
      </c>
    </row>
    <row r="61" spans="1:16" ht="14.25">
      <c r="A61" s="107"/>
      <c r="B61" s="46"/>
      <c r="C61" s="47"/>
      <c r="D61" s="47"/>
      <c r="E61" s="26"/>
      <c r="F61" s="47" t="s">
        <v>109</v>
      </c>
      <c r="G61" s="48"/>
      <c r="H61" s="49"/>
      <c r="I61" s="50"/>
      <c r="J61" s="37"/>
      <c r="K61" s="37"/>
      <c r="L61" s="38"/>
      <c r="M61" s="21">
        <v>26.48332234133073</v>
      </c>
      <c r="N61" s="21">
        <v>10.764189080669908</v>
      </c>
      <c r="O61" s="21">
        <v>15.719133260660819</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516.68107587215559</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516.68107587215559</v>
      </c>
      <c r="P65" s="110" t="s">
        <v>0</v>
      </c>
    </row>
    <row r="66" spans="1:16" ht="15">
      <c r="A66" s="109"/>
      <c r="B66" s="39"/>
      <c r="C66" s="34"/>
      <c r="D66" s="34" t="s">
        <v>115</v>
      </c>
      <c r="E66" s="26"/>
      <c r="F66" s="34"/>
      <c r="G66" s="35"/>
      <c r="H66" s="36"/>
      <c r="I66" s="37"/>
      <c r="J66" s="35"/>
      <c r="K66" s="35"/>
      <c r="L66" s="38"/>
      <c r="M66" s="21"/>
      <c r="N66" s="21"/>
      <c r="O66" s="21">
        <v>455.34228412675094</v>
      </c>
      <c r="P66" s="110" t="s">
        <v>0</v>
      </c>
    </row>
    <row r="67" spans="1:16" ht="15">
      <c r="A67" s="109"/>
      <c r="B67" s="39"/>
      <c r="C67" s="34"/>
      <c r="D67" s="34"/>
      <c r="E67" s="26" t="s">
        <v>116</v>
      </c>
      <c r="F67" s="34"/>
      <c r="G67" s="35"/>
      <c r="H67" s="36"/>
      <c r="I67" s="37"/>
      <c r="J67" s="35"/>
      <c r="K67" s="35"/>
      <c r="L67" s="38"/>
      <c r="M67" s="21"/>
      <c r="N67" s="21"/>
      <c r="O67" s="21">
        <v>-24.433000611679319</v>
      </c>
      <c r="P67" s="110" t="s">
        <v>0</v>
      </c>
    </row>
    <row r="68" spans="1:16" ht="15">
      <c r="A68" s="109"/>
      <c r="B68" s="39"/>
      <c r="C68" s="34"/>
      <c r="D68" s="34"/>
      <c r="E68" s="26" t="s">
        <v>117</v>
      </c>
      <c r="F68" s="34"/>
      <c r="G68" s="35"/>
      <c r="H68" s="36"/>
      <c r="I68" s="37"/>
      <c r="J68" s="35"/>
      <c r="K68" s="35"/>
      <c r="L68" s="38"/>
      <c r="M68" s="21"/>
      <c r="N68" s="21"/>
      <c r="O68" s="21">
        <v>479.94614488256781</v>
      </c>
      <c r="P68" s="110" t="s">
        <v>0</v>
      </c>
    </row>
    <row r="69" spans="1:16" ht="15">
      <c r="A69" s="109"/>
      <c r="B69" s="39"/>
      <c r="C69" s="34"/>
      <c r="D69" s="34" t="s">
        <v>118</v>
      </c>
      <c r="E69" s="26"/>
      <c r="F69" s="34"/>
      <c r="G69" s="35"/>
      <c r="H69" s="36"/>
      <c r="I69" s="37"/>
      <c r="J69" s="35"/>
      <c r="K69" s="35"/>
      <c r="L69" s="38"/>
      <c r="M69" s="21"/>
      <c r="N69" s="21"/>
      <c r="O69" s="21">
        <v>96.0234010053411</v>
      </c>
      <c r="P69" s="110" t="s">
        <v>0</v>
      </c>
    </row>
    <row r="70" spans="1:16" ht="15">
      <c r="A70" s="109"/>
      <c r="B70" s="39"/>
      <c r="C70" s="34"/>
      <c r="D70" s="34"/>
      <c r="E70" s="26" t="s">
        <v>119</v>
      </c>
      <c r="F70" s="34"/>
      <c r="G70" s="35"/>
      <c r="H70" s="36"/>
      <c r="I70" s="37"/>
      <c r="J70" s="35"/>
      <c r="K70" s="35"/>
      <c r="L70" s="38"/>
      <c r="M70" s="21"/>
      <c r="N70" s="21"/>
      <c r="O70" s="21">
        <v>-127.63252767080036</v>
      </c>
      <c r="P70" s="110" t="s">
        <v>0</v>
      </c>
    </row>
    <row r="71" spans="1:16" ht="15">
      <c r="A71" s="109"/>
      <c r="B71" s="39"/>
      <c r="C71" s="34"/>
      <c r="D71" s="34"/>
      <c r="E71" s="26" t="s">
        <v>120</v>
      </c>
      <c r="F71" s="34"/>
      <c r="G71" s="35"/>
      <c r="H71" s="36"/>
      <c r="I71" s="37"/>
      <c r="J71" s="35"/>
      <c r="K71" s="35"/>
      <c r="L71" s="38"/>
      <c r="M71" s="21"/>
      <c r="N71" s="21"/>
      <c r="O71" s="21">
        <v>223.65592867614146</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-75.861903997102374</v>
      </c>
      <c r="P73" s="110" t="s">
        <v>0</v>
      </c>
    </row>
    <row r="74" spans="1:16" ht="15">
      <c r="A74" s="109"/>
      <c r="B74" s="39"/>
      <c r="C74" s="34"/>
      <c r="D74" s="34"/>
      <c r="E74" s="26" t="s">
        <v>119</v>
      </c>
      <c r="F74" s="34"/>
      <c r="G74" s="35"/>
      <c r="H74" s="36"/>
      <c r="I74" s="37"/>
      <c r="J74" s="35"/>
      <c r="K74" s="35"/>
      <c r="L74" s="38"/>
      <c r="M74" s="21"/>
      <c r="N74" s="21"/>
      <c r="O74" s="21">
        <v>-1343.3024532099496</v>
      </c>
      <c r="P74" s="110" t="s">
        <v>0</v>
      </c>
    </row>
    <row r="75" spans="1:16" ht="15">
      <c r="A75" s="109"/>
      <c r="B75" s="39"/>
      <c r="C75" s="34"/>
      <c r="D75" s="34"/>
      <c r="E75" s="26" t="s">
        <v>120</v>
      </c>
      <c r="F75" s="34"/>
      <c r="G75" s="35"/>
      <c r="H75" s="36"/>
      <c r="I75" s="37"/>
      <c r="J75" s="35"/>
      <c r="K75" s="35"/>
      <c r="L75" s="38"/>
      <c r="M75" s="21"/>
      <c r="N75" s="21"/>
      <c r="O75" s="21">
        <v>1267.4405492128474</v>
      </c>
      <c r="P75" s="110" t="s">
        <v>0</v>
      </c>
    </row>
    <row r="76" spans="1:16" ht="14.25">
      <c r="A76" s="109"/>
      <c r="B76" s="42"/>
      <c r="C76" s="34"/>
      <c r="D76" s="34" t="s">
        <v>123</v>
      </c>
      <c r="E76" s="26"/>
      <c r="F76" s="34"/>
      <c r="G76" s="35"/>
      <c r="H76" s="36"/>
      <c r="I76" s="37"/>
      <c r="J76" s="2"/>
      <c r="K76" s="2"/>
      <c r="L76" s="38"/>
      <c r="M76" s="21"/>
      <c r="N76" s="21"/>
      <c r="O76" s="21">
        <v>41.177294737165845</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-149.60343360545508</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A83" s="133" t="s">
        <v>148</v>
      </c>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1998</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2322.7869999999998</v>
      </c>
      <c r="N9" s="22">
        <v>2635.0739999999996</v>
      </c>
      <c r="O9" s="21">
        <v>-312.28699999999981</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2297.116</v>
      </c>
      <c r="N11" s="22">
        <v>2624.5279999999998</v>
      </c>
      <c r="O11" s="22">
        <v>-327.41199999999981</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2081.3159999999998</v>
      </c>
      <c r="N13" s="22">
        <v>2393.8809999999999</v>
      </c>
      <c r="O13" s="22">
        <v>-312.565</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551.26400000000001</v>
      </c>
      <c r="N15" s="22">
        <v>1807.3889999999999</v>
      </c>
      <c r="O15" s="22">
        <v>-1256.125</v>
      </c>
      <c r="P15" s="2" t="s">
        <v>0</v>
      </c>
    </row>
    <row r="16" spans="1:16" ht="14.25">
      <c r="A16" s="31"/>
      <c r="B16" s="32"/>
      <c r="C16" s="26"/>
      <c r="D16" s="26"/>
      <c r="E16" s="34"/>
      <c r="F16" s="34" t="s">
        <v>11</v>
      </c>
      <c r="G16" s="35"/>
      <c r="H16" s="36"/>
      <c r="I16" s="37"/>
      <c r="J16" s="37"/>
      <c r="K16" s="37"/>
      <c r="L16" s="38"/>
      <c r="M16" s="22">
        <v>519.88800000000003</v>
      </c>
      <c r="N16" s="22">
        <v>1807.3889999999999</v>
      </c>
      <c r="O16" s="22">
        <v>-1287.5009999999997</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31.376000000000001</v>
      </c>
      <c r="N21" s="22">
        <v>0</v>
      </c>
      <c r="O21" s="22">
        <v>31.376000000000001</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1530.0519999999997</v>
      </c>
      <c r="N26" s="45">
        <v>586.49200000000008</v>
      </c>
      <c r="O26" s="22">
        <v>943.56</v>
      </c>
      <c r="P26" s="2" t="s">
        <v>0</v>
      </c>
    </row>
    <row r="27" spans="1:16" ht="14.25">
      <c r="A27" s="31"/>
      <c r="B27" s="32"/>
      <c r="C27" s="26"/>
      <c r="D27" s="26"/>
      <c r="E27" s="34"/>
      <c r="F27" s="34" t="s">
        <v>21</v>
      </c>
      <c r="G27" s="35"/>
      <c r="H27" s="36"/>
      <c r="I27" s="37"/>
      <c r="J27" s="37"/>
      <c r="K27" s="37"/>
      <c r="L27" s="38"/>
      <c r="M27" s="45">
        <v>191.01600000000002</v>
      </c>
      <c r="N27" s="45">
        <v>290.41200000000003</v>
      </c>
      <c r="O27" s="22">
        <v>-99.396000000000015</v>
      </c>
      <c r="P27" s="2" t="s">
        <v>0</v>
      </c>
    </row>
    <row r="28" spans="1:16" ht="14.25">
      <c r="A28" s="31"/>
      <c r="B28" s="42"/>
      <c r="C28" s="34"/>
      <c r="D28" s="34"/>
      <c r="E28" s="26"/>
      <c r="F28" s="34"/>
      <c r="G28" s="35" t="s">
        <v>22</v>
      </c>
      <c r="H28" s="36"/>
      <c r="I28" s="37"/>
      <c r="J28" s="37"/>
      <c r="K28" s="37"/>
      <c r="L28" s="38"/>
      <c r="M28" s="45">
        <v>45.185999999999993</v>
      </c>
      <c r="N28" s="45">
        <v>186.24700000000001</v>
      </c>
      <c r="O28" s="22">
        <v>-141.06100000000004</v>
      </c>
      <c r="P28" s="2" t="s">
        <v>0</v>
      </c>
    </row>
    <row r="29" spans="1:16" ht="14.25">
      <c r="A29" s="31"/>
      <c r="B29" s="42"/>
      <c r="C29" s="34"/>
      <c r="D29" s="34"/>
      <c r="E29" s="34"/>
      <c r="F29" s="26"/>
      <c r="G29" s="35"/>
      <c r="H29" s="36" t="s">
        <v>23</v>
      </c>
      <c r="I29" s="37"/>
      <c r="J29" s="37"/>
      <c r="K29" s="37"/>
      <c r="L29" s="38"/>
      <c r="M29" s="45">
        <v>10</v>
      </c>
      <c r="N29" s="22">
        <v>0</v>
      </c>
      <c r="O29" s="22">
        <v>10</v>
      </c>
      <c r="P29" s="2" t="s">
        <v>0</v>
      </c>
    </row>
    <row r="30" spans="1:16" ht="14.25">
      <c r="A30" s="31"/>
      <c r="B30" s="42"/>
      <c r="C30" s="34"/>
      <c r="D30" s="34"/>
      <c r="E30" s="34"/>
      <c r="F30" s="26"/>
      <c r="G30" s="35"/>
      <c r="H30" s="36" t="s">
        <v>24</v>
      </c>
      <c r="I30" s="37"/>
      <c r="J30" s="37"/>
      <c r="K30" s="37"/>
      <c r="L30" s="38"/>
      <c r="M30" s="45">
        <v>7.7539999999999996</v>
      </c>
      <c r="N30" s="22">
        <v>180.739</v>
      </c>
      <c r="O30" s="22">
        <v>-172.98500000000001</v>
      </c>
      <c r="P30" s="2" t="s">
        <v>0</v>
      </c>
    </row>
    <row r="31" spans="1:16" ht="14.25">
      <c r="A31" s="31"/>
      <c r="B31" s="42"/>
      <c r="C31" s="34"/>
      <c r="D31" s="34"/>
      <c r="E31" s="34"/>
      <c r="F31" s="26"/>
      <c r="G31" s="35"/>
      <c r="H31" s="36" t="s">
        <v>25</v>
      </c>
      <c r="I31" s="37"/>
      <c r="J31" s="37"/>
      <c r="K31" s="37"/>
      <c r="L31" s="38"/>
      <c r="M31" s="45">
        <v>27.431999999999999</v>
      </c>
      <c r="N31" s="22">
        <v>5.508</v>
      </c>
      <c r="O31" s="22">
        <v>21.923999999999999</v>
      </c>
      <c r="P31" s="2" t="s">
        <v>0</v>
      </c>
    </row>
    <row r="32" spans="1:16" ht="14.25">
      <c r="A32" s="31"/>
      <c r="B32" s="42"/>
      <c r="C32" s="34"/>
      <c r="D32" s="34"/>
      <c r="E32" s="26"/>
      <c r="F32" s="34"/>
      <c r="G32" s="35" t="s">
        <v>26</v>
      </c>
      <c r="H32" s="36"/>
      <c r="I32" s="37"/>
      <c r="J32" s="37"/>
      <c r="K32" s="37"/>
      <c r="L32" s="38"/>
      <c r="M32" s="45">
        <v>145.83000000000001</v>
      </c>
      <c r="N32" s="45">
        <v>104.16500000000001</v>
      </c>
      <c r="O32" s="22">
        <v>41.664999999999999</v>
      </c>
      <c r="P32" s="2" t="s">
        <v>0</v>
      </c>
    </row>
    <row r="33" spans="1:16" ht="14.25">
      <c r="A33" s="31"/>
      <c r="B33" s="42"/>
      <c r="C33" s="34"/>
      <c r="D33" s="34"/>
      <c r="E33" s="34"/>
      <c r="F33" s="26"/>
      <c r="G33" s="35"/>
      <c r="H33" s="36" t="s">
        <v>27</v>
      </c>
      <c r="I33" s="37"/>
      <c r="J33" s="37"/>
      <c r="K33" s="37"/>
      <c r="L33" s="38"/>
      <c r="M33" s="45">
        <v>93.542000000000002</v>
      </c>
      <c r="N33" s="22">
        <v>66.459999999999994</v>
      </c>
      <c r="O33" s="22">
        <v>27.082000000000008</v>
      </c>
      <c r="P33" s="2" t="s">
        <v>0</v>
      </c>
    </row>
    <row r="34" spans="1:16" ht="14.25">
      <c r="A34" s="31"/>
      <c r="B34" s="42"/>
      <c r="C34" s="34"/>
      <c r="D34" s="34"/>
      <c r="E34" s="34"/>
      <c r="F34" s="26"/>
      <c r="G34" s="35"/>
      <c r="H34" s="36" t="s">
        <v>28</v>
      </c>
      <c r="I34" s="37"/>
      <c r="J34" s="37"/>
      <c r="K34" s="37"/>
      <c r="L34" s="38"/>
      <c r="M34" s="45">
        <v>8.6999999999999993</v>
      </c>
      <c r="N34" s="22">
        <v>0</v>
      </c>
      <c r="O34" s="22">
        <v>8.6999999999999993</v>
      </c>
      <c r="P34" s="2" t="s">
        <v>0</v>
      </c>
    </row>
    <row r="35" spans="1:16" ht="14.25">
      <c r="A35" s="31"/>
      <c r="B35" s="42"/>
      <c r="C35" s="34"/>
      <c r="D35" s="34"/>
      <c r="E35" s="34"/>
      <c r="F35" s="26"/>
      <c r="G35" s="35"/>
      <c r="H35" s="36" t="s">
        <v>25</v>
      </c>
      <c r="I35" s="37"/>
      <c r="J35" s="37"/>
      <c r="K35" s="37"/>
      <c r="L35" s="38"/>
      <c r="M35" s="45">
        <v>43.588000000000001</v>
      </c>
      <c r="N35" s="22">
        <v>37.704999999999998</v>
      </c>
      <c r="O35" s="22">
        <v>5.8830000000000027</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888.303</v>
      </c>
      <c r="N60" s="22">
        <v>211.28400000000002</v>
      </c>
      <c r="O60" s="22">
        <v>677.01900000000001</v>
      </c>
      <c r="P60" s="2" t="s">
        <v>0</v>
      </c>
    </row>
    <row r="61" spans="1:17" ht="14.25">
      <c r="A61" s="31"/>
      <c r="B61" s="42"/>
      <c r="C61" s="34"/>
      <c r="D61" s="34"/>
      <c r="E61" s="26"/>
      <c r="F61" s="34"/>
      <c r="G61" s="35" t="s">
        <v>48</v>
      </c>
      <c r="H61" s="27"/>
      <c r="I61" s="37"/>
      <c r="J61" s="37"/>
      <c r="K61" s="37"/>
      <c r="L61" s="38"/>
      <c r="M61" s="65">
        <v>0</v>
      </c>
      <c r="N61" s="65">
        <v>12.943</v>
      </c>
      <c r="O61" s="65">
        <v>-12.943</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12.943</v>
      </c>
      <c r="O63" s="65">
        <v>-12.943</v>
      </c>
      <c r="P63" s="2" t="s">
        <v>0</v>
      </c>
    </row>
    <row r="64" spans="1:17" ht="14.25">
      <c r="A64" s="31"/>
      <c r="B64" s="46"/>
      <c r="C64" s="47"/>
      <c r="D64" s="47"/>
      <c r="E64" s="26"/>
      <c r="F64" s="47"/>
      <c r="G64" s="48" t="s">
        <v>51</v>
      </c>
      <c r="H64" s="27"/>
      <c r="I64" s="50"/>
      <c r="J64" s="50"/>
      <c r="K64" s="50"/>
      <c r="L64" s="51"/>
      <c r="M64" s="65">
        <v>888.303</v>
      </c>
      <c r="N64" s="65">
        <v>198.34100000000001</v>
      </c>
      <c r="O64" s="65">
        <v>689.96199999999999</v>
      </c>
      <c r="P64" s="2" t="s">
        <v>0</v>
      </c>
    </row>
    <row r="65" spans="1:16" ht="14.25">
      <c r="A65" s="31"/>
      <c r="B65" s="46"/>
      <c r="C65" s="47"/>
      <c r="D65" s="47"/>
      <c r="E65" s="47"/>
      <c r="F65" s="26"/>
      <c r="G65" s="48"/>
      <c r="H65" s="49" t="s">
        <v>52</v>
      </c>
      <c r="I65" s="50"/>
      <c r="J65" s="50"/>
      <c r="K65" s="50"/>
      <c r="L65" s="51"/>
      <c r="M65" s="65">
        <v>0</v>
      </c>
      <c r="N65" s="65">
        <v>4.1959999999999997</v>
      </c>
      <c r="O65" s="65">
        <v>-4.1959999999999997</v>
      </c>
      <c r="P65" s="2" t="s">
        <v>0</v>
      </c>
    </row>
    <row r="66" spans="1:16" ht="14.25">
      <c r="A66" s="31"/>
      <c r="B66" s="46"/>
      <c r="C66" s="47"/>
      <c r="D66" s="47"/>
      <c r="E66" s="47"/>
      <c r="F66" s="26"/>
      <c r="G66" s="48"/>
      <c r="H66" s="49" t="s">
        <v>53</v>
      </c>
      <c r="I66" s="50"/>
      <c r="J66" s="50"/>
      <c r="K66" s="50"/>
      <c r="L66" s="51"/>
      <c r="M66" s="65">
        <v>10.303000000000001</v>
      </c>
      <c r="N66" s="65">
        <v>61.21</v>
      </c>
      <c r="O66" s="65">
        <v>-50.906999999999996</v>
      </c>
      <c r="P66" s="2" t="s">
        <v>0</v>
      </c>
    </row>
    <row r="67" spans="1:16" ht="14.25">
      <c r="A67" s="31"/>
      <c r="B67" s="46"/>
      <c r="C67" s="47"/>
      <c r="D67" s="47"/>
      <c r="E67" s="47"/>
      <c r="F67" s="26"/>
      <c r="G67" s="48"/>
      <c r="H67" s="49" t="s">
        <v>54</v>
      </c>
      <c r="I67" s="50"/>
      <c r="J67" s="50"/>
      <c r="K67" s="50"/>
      <c r="L67" s="51"/>
      <c r="M67" s="65">
        <v>878</v>
      </c>
      <c r="N67" s="65">
        <v>132.935</v>
      </c>
      <c r="O67" s="65">
        <v>745.06500000000005</v>
      </c>
      <c r="P67" s="2" t="s">
        <v>0</v>
      </c>
    </row>
    <row r="68" spans="1:16" s="137" customFormat="1" ht="14.25">
      <c r="A68" s="107"/>
      <c r="B68" s="135"/>
      <c r="C68" s="136"/>
      <c r="D68" s="136"/>
      <c r="E68" s="47"/>
      <c r="F68" s="47" t="s">
        <v>55</v>
      </c>
      <c r="G68" s="48"/>
      <c r="H68" s="49"/>
      <c r="I68" s="50"/>
      <c r="J68" s="50"/>
      <c r="K68" s="50"/>
      <c r="L68" s="51"/>
      <c r="M68" s="21">
        <v>19.182000000000002</v>
      </c>
      <c r="N68" s="21">
        <v>11.382</v>
      </c>
      <c r="O68" s="21">
        <v>7.8</v>
      </c>
      <c r="P68" s="110" t="s">
        <v>0</v>
      </c>
    </row>
    <row r="69" spans="1:16" ht="14.25">
      <c r="A69" s="31"/>
      <c r="B69" s="42"/>
      <c r="C69" s="34"/>
      <c r="D69" s="34"/>
      <c r="E69" s="26"/>
      <c r="F69" s="34"/>
      <c r="G69" s="35" t="s">
        <v>56</v>
      </c>
      <c r="H69" s="36"/>
      <c r="I69" s="37"/>
      <c r="J69" s="37"/>
      <c r="K69" s="37"/>
      <c r="L69" s="38"/>
      <c r="M69" s="85">
        <v>1.367</v>
      </c>
      <c r="N69" s="85">
        <v>0.66800000000000004</v>
      </c>
      <c r="O69" s="85">
        <v>0.69899999999999995</v>
      </c>
      <c r="P69" s="2" t="s">
        <v>0</v>
      </c>
    </row>
    <row r="70" spans="1:16" ht="14.25">
      <c r="A70" s="31"/>
      <c r="B70" s="42"/>
      <c r="C70" s="34"/>
      <c r="D70" s="34"/>
      <c r="E70" s="26"/>
      <c r="F70" s="34"/>
      <c r="G70" s="35" t="s">
        <v>57</v>
      </c>
      <c r="H70" s="36"/>
      <c r="I70" s="37"/>
      <c r="J70" s="37"/>
      <c r="K70" s="37"/>
      <c r="L70" s="38"/>
      <c r="M70" s="85">
        <v>17.815000000000001</v>
      </c>
      <c r="N70" s="85">
        <v>10.714</v>
      </c>
      <c r="O70" s="85">
        <v>7.1010000000000009</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34.137999999999998</v>
      </c>
      <c r="O74" s="22">
        <v>-34.137999999999998</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20.082000000000001</v>
      </c>
      <c r="O76" s="65">
        <v>-20.082000000000001</v>
      </c>
      <c r="P76" s="2" t="s">
        <v>0</v>
      </c>
    </row>
    <row r="77" spans="1:16" ht="14.25">
      <c r="A77" s="31"/>
      <c r="B77" s="42"/>
      <c r="C77" s="34"/>
      <c r="D77" s="34"/>
      <c r="E77" s="26"/>
      <c r="F77" s="34"/>
      <c r="G77" s="35" t="s">
        <v>64</v>
      </c>
      <c r="H77" s="36"/>
      <c r="I77" s="37"/>
      <c r="J77" s="37"/>
      <c r="K77" s="37"/>
      <c r="L77" s="38"/>
      <c r="M77" s="85">
        <v>0</v>
      </c>
      <c r="N77" s="85">
        <v>14.055999999999999</v>
      </c>
      <c r="O77" s="65">
        <v>-14.055999999999999</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9.3550000000000004</v>
      </c>
      <c r="O84" s="22">
        <v>-9.3550000000000004</v>
      </c>
      <c r="P84" s="2" t="s">
        <v>0</v>
      </c>
    </row>
    <row r="85" spans="1:16" ht="14.25">
      <c r="A85" s="31"/>
      <c r="B85" s="32"/>
      <c r="C85" s="26"/>
      <c r="D85" s="26"/>
      <c r="E85" s="34"/>
      <c r="F85" s="34" t="s">
        <v>72</v>
      </c>
      <c r="G85" s="35"/>
      <c r="H85" s="36"/>
      <c r="I85" s="37"/>
      <c r="J85" s="37"/>
      <c r="K85" s="37"/>
      <c r="L85" s="38"/>
      <c r="M85" s="22">
        <v>0</v>
      </c>
      <c r="N85" s="22">
        <v>2.2389999999999999</v>
      </c>
      <c r="O85" s="22">
        <v>-2.2389999999999999</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2.2389999999999999</v>
      </c>
      <c r="O90" s="22">
        <v>-2.2389999999999999</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2.2389999999999999</v>
      </c>
      <c r="O99" s="65">
        <v>-2.2389999999999999</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0.13900000000000001</v>
      </c>
      <c r="N109" s="21">
        <v>1.8759999999999999</v>
      </c>
      <c r="O109" s="22">
        <v>-1.7369999999999999</v>
      </c>
      <c r="P109" s="2" t="s">
        <v>0</v>
      </c>
    </row>
    <row r="110" spans="1:16" ht="14.25">
      <c r="A110" s="31"/>
      <c r="B110" s="42"/>
      <c r="C110" s="34"/>
      <c r="D110" s="34"/>
      <c r="E110" s="26"/>
      <c r="F110" s="34"/>
      <c r="G110" s="35" t="s">
        <v>149</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0.13900000000000001</v>
      </c>
      <c r="N111" s="45">
        <v>1.8759999999999999</v>
      </c>
      <c r="O111" s="45">
        <v>-1.7369999999999999</v>
      </c>
      <c r="P111" s="2" t="s">
        <v>0</v>
      </c>
    </row>
    <row r="112" spans="1:16" ht="14.25">
      <c r="A112" s="31"/>
      <c r="B112" s="32"/>
      <c r="C112" s="26"/>
      <c r="D112" s="26"/>
      <c r="E112" s="34"/>
      <c r="F112" s="34" t="s">
        <v>97</v>
      </c>
      <c r="G112" s="35"/>
      <c r="H112" s="36"/>
      <c r="I112" s="37"/>
      <c r="J112" s="37"/>
      <c r="K112" s="37"/>
      <c r="L112" s="38"/>
      <c r="M112" s="22">
        <v>153.983</v>
      </c>
      <c r="N112" s="22">
        <v>11.171999999999999</v>
      </c>
      <c r="O112" s="22">
        <v>142.81100000000001</v>
      </c>
      <c r="P112" s="2" t="s">
        <v>0</v>
      </c>
    </row>
    <row r="113" spans="1:16" ht="14.25">
      <c r="A113" s="31"/>
      <c r="B113" s="42"/>
      <c r="C113" s="34"/>
      <c r="D113" s="34"/>
      <c r="E113" s="26"/>
      <c r="F113" s="34"/>
      <c r="G113" s="35" t="s">
        <v>98</v>
      </c>
      <c r="H113" s="36"/>
      <c r="I113" s="37"/>
      <c r="J113" s="37"/>
      <c r="K113" s="37"/>
      <c r="L113" s="38"/>
      <c r="M113" s="21">
        <v>34</v>
      </c>
      <c r="N113" s="21">
        <v>9.2159999999999993</v>
      </c>
      <c r="O113" s="21">
        <v>24.783999999999999</v>
      </c>
      <c r="P113" s="2" t="s">
        <v>0</v>
      </c>
    </row>
    <row r="114" spans="1:16" ht="15">
      <c r="A114" s="7"/>
      <c r="B114" s="83"/>
      <c r="C114" s="84"/>
      <c r="D114" s="84"/>
      <c r="E114" s="16"/>
      <c r="F114" s="16"/>
      <c r="G114" s="89" t="s">
        <v>99</v>
      </c>
      <c r="H114" s="18"/>
      <c r="I114" s="19"/>
      <c r="J114" s="17"/>
      <c r="K114" s="17"/>
      <c r="L114" s="20"/>
      <c r="M114" s="21">
        <v>118.18300000000001</v>
      </c>
      <c r="N114" s="21">
        <v>0</v>
      </c>
      <c r="O114" s="21">
        <v>118.18300000000001</v>
      </c>
      <c r="P114" s="2" t="s">
        <v>0</v>
      </c>
    </row>
    <row r="115" spans="1:16" ht="14.25">
      <c r="A115" s="31"/>
      <c r="B115" s="42"/>
      <c r="C115" s="34"/>
      <c r="D115" s="34"/>
      <c r="E115" s="26"/>
      <c r="F115" s="47"/>
      <c r="G115" s="48" t="s">
        <v>33</v>
      </c>
      <c r="H115" s="49"/>
      <c r="I115" s="50"/>
      <c r="J115" s="50"/>
      <c r="K115" s="50"/>
      <c r="L115" s="51"/>
      <c r="M115" s="21">
        <v>1.8</v>
      </c>
      <c r="N115" s="21">
        <v>1.956</v>
      </c>
      <c r="O115" s="21">
        <v>-0.15599999999999992</v>
      </c>
      <c r="P115" s="2" t="s">
        <v>0</v>
      </c>
    </row>
    <row r="116" spans="1:16" ht="14.25">
      <c r="A116" s="31"/>
      <c r="B116" s="42"/>
      <c r="C116" s="34"/>
      <c r="D116" s="34"/>
      <c r="F116" s="26" t="s">
        <v>150</v>
      </c>
      <c r="G116" s="48"/>
      <c r="H116" s="49"/>
      <c r="I116" s="50"/>
      <c r="J116" s="50"/>
      <c r="K116" s="50"/>
      <c r="L116" s="51"/>
      <c r="M116" s="21">
        <v>277.42899999999997</v>
      </c>
      <c r="N116" s="21">
        <v>14.634</v>
      </c>
      <c r="O116" s="21">
        <v>262.79500000000002</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6"/>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215.8</v>
      </c>
      <c r="N120" s="45">
        <v>230.64700000000002</v>
      </c>
      <c r="O120" s="22">
        <v>-14.847000000000008</v>
      </c>
      <c r="P120" s="2" t="s">
        <v>0</v>
      </c>
    </row>
    <row r="121" spans="1:16" ht="14.25">
      <c r="A121" s="107"/>
      <c r="B121" s="46"/>
      <c r="C121" s="47"/>
      <c r="D121" s="47"/>
      <c r="E121" s="26"/>
      <c r="F121" s="47" t="s">
        <v>102</v>
      </c>
      <c r="G121" s="48"/>
      <c r="H121" s="49"/>
      <c r="I121" s="50"/>
      <c r="J121" s="50"/>
      <c r="K121" s="50"/>
      <c r="L121" s="51"/>
      <c r="M121" s="22">
        <v>43</v>
      </c>
      <c r="N121" s="22">
        <v>41.847000000000001</v>
      </c>
      <c r="O121" s="22">
        <v>1.1529999999999987</v>
      </c>
      <c r="P121" s="2" t="s">
        <v>0</v>
      </c>
    </row>
    <row r="122" spans="1:16" ht="14.25">
      <c r="A122" s="107"/>
      <c r="B122" s="46"/>
      <c r="C122" s="47"/>
      <c r="D122" s="47"/>
      <c r="E122" s="26"/>
      <c r="F122" s="47" t="s">
        <v>103</v>
      </c>
      <c r="G122" s="48"/>
      <c r="H122" s="49"/>
      <c r="I122" s="50"/>
      <c r="J122" s="50"/>
      <c r="K122" s="50"/>
      <c r="L122" s="51"/>
      <c r="M122" s="22">
        <v>172.8</v>
      </c>
      <c r="N122" s="22">
        <v>188.8</v>
      </c>
      <c r="O122" s="22">
        <v>-16</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14.7</v>
      </c>
      <c r="N124" s="65">
        <v>2.5</v>
      </c>
      <c r="O124" s="65">
        <v>12.2</v>
      </c>
      <c r="P124" s="2" t="s">
        <v>0</v>
      </c>
    </row>
    <row r="125" spans="1:16" ht="14.25">
      <c r="A125" s="107"/>
      <c r="B125" s="46"/>
      <c r="C125" s="47"/>
      <c r="D125" s="47"/>
      <c r="E125" s="26"/>
      <c r="F125" s="47"/>
      <c r="G125" s="48"/>
      <c r="H125" s="49" t="s">
        <v>106</v>
      </c>
      <c r="I125" s="50"/>
      <c r="J125" s="50"/>
      <c r="K125" s="50"/>
      <c r="L125" s="51"/>
      <c r="M125" s="65">
        <v>18.3</v>
      </c>
      <c r="N125" s="65">
        <v>26.6</v>
      </c>
      <c r="O125" s="65">
        <v>-8.3000000000000007</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25.670999999999999</v>
      </c>
      <c r="N127" s="22">
        <v>10.545999999999999</v>
      </c>
      <c r="O127" s="22">
        <v>15.125</v>
      </c>
      <c r="P127" s="2" t="s">
        <v>0</v>
      </c>
    </row>
    <row r="128" spans="1:16" ht="14.25">
      <c r="A128" s="107"/>
      <c r="B128" s="46"/>
      <c r="C128" s="47"/>
      <c r="D128" s="47"/>
      <c r="E128" s="26"/>
      <c r="F128" s="47" t="s">
        <v>108</v>
      </c>
      <c r="G128" s="48"/>
      <c r="H128" s="49"/>
      <c r="I128" s="50"/>
      <c r="J128" s="37"/>
      <c r="K128" s="37"/>
      <c r="L128" s="38"/>
      <c r="M128" s="22">
        <v>13.071</v>
      </c>
      <c r="N128" s="22">
        <v>0</v>
      </c>
      <c r="O128" s="22">
        <v>13.071</v>
      </c>
      <c r="P128" s="2" t="s">
        <v>0</v>
      </c>
    </row>
    <row r="129" spans="1:16" ht="14.25">
      <c r="A129" s="107"/>
      <c r="B129" s="46"/>
      <c r="C129" s="47"/>
      <c r="D129" s="47"/>
      <c r="E129" s="26"/>
      <c r="F129" s="47" t="s">
        <v>109</v>
      </c>
      <c r="G129" s="48"/>
      <c r="H129" s="49"/>
      <c r="I129" s="50"/>
      <c r="J129" s="37"/>
      <c r="K129" s="37"/>
      <c r="L129" s="38"/>
      <c r="M129" s="22">
        <v>12.6</v>
      </c>
      <c r="N129" s="22">
        <v>10.545999999999999</v>
      </c>
      <c r="O129" s="22">
        <v>2.0540000000000003</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12.6</v>
      </c>
      <c r="N131" s="22">
        <v>10.545999999999999</v>
      </c>
      <c r="O131" s="22">
        <v>2.0540000000000003</v>
      </c>
      <c r="P131" s="2" t="s">
        <v>0</v>
      </c>
    </row>
    <row r="132" spans="1:16" ht="14.25">
      <c r="A132" s="31"/>
      <c r="B132" s="42"/>
      <c r="C132" s="34"/>
      <c r="D132" s="34"/>
      <c r="E132" s="34"/>
      <c r="F132" s="34"/>
      <c r="G132" s="35"/>
      <c r="H132" s="36"/>
      <c r="I132" s="37"/>
      <c r="J132" s="37"/>
      <c r="K132" s="37"/>
      <c r="L132" s="38"/>
      <c r="M132" s="40"/>
      <c r="N132" s="40"/>
      <c r="O132" s="41"/>
      <c r="P132" s="2" t="s">
        <v>0</v>
      </c>
    </row>
    <row r="133" spans="1:16" ht="15">
      <c r="A133" s="109"/>
      <c r="B133" s="39" t="s">
        <v>112</v>
      </c>
      <c r="C133" s="34"/>
      <c r="D133" s="34"/>
      <c r="E133" s="26"/>
      <c r="F133" s="34"/>
      <c r="G133" s="35"/>
      <c r="H133" s="36"/>
      <c r="I133" s="37"/>
      <c r="J133" s="35"/>
      <c r="K133" s="35"/>
      <c r="L133" s="38"/>
      <c r="M133" s="21">
        <v>132.84</v>
      </c>
      <c r="N133" s="21">
        <v>-250.6</v>
      </c>
      <c r="O133" s="21">
        <v>383.44</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151</v>
      </c>
      <c r="D135" s="33"/>
      <c r="E135" s="24"/>
      <c r="F135" s="33"/>
      <c r="G135" s="111"/>
      <c r="H135" s="112"/>
      <c r="I135" s="113"/>
      <c r="J135" s="111"/>
      <c r="K135" s="111"/>
      <c r="L135" s="114"/>
      <c r="M135" s="21">
        <v>132.84</v>
      </c>
      <c r="N135" s="21">
        <v>-250.6</v>
      </c>
      <c r="O135" s="21">
        <v>383.44</v>
      </c>
      <c r="P135" s="110" t="s">
        <v>0</v>
      </c>
    </row>
    <row r="136" spans="1:16" ht="15">
      <c r="A136" s="109"/>
      <c r="B136" s="39"/>
      <c r="C136" s="34"/>
      <c r="D136" s="34" t="s">
        <v>115</v>
      </c>
      <c r="E136" s="26"/>
      <c r="F136" s="34"/>
      <c r="G136" s="35"/>
      <c r="H136" s="36"/>
      <c r="I136" s="37"/>
      <c r="J136" s="35"/>
      <c r="K136" s="35"/>
      <c r="L136" s="38"/>
      <c r="M136" s="21">
        <v>35.64</v>
      </c>
      <c r="N136" s="21">
        <v>35.700000000000003</v>
      </c>
      <c r="O136" s="21">
        <v>-6.0000000000002274E-2</v>
      </c>
      <c r="P136" s="110" t="s">
        <v>0</v>
      </c>
    </row>
    <row r="137" spans="1:16" ht="15">
      <c r="A137" s="109"/>
      <c r="B137" s="39"/>
      <c r="C137" s="34"/>
      <c r="D137" s="34"/>
      <c r="E137" s="26" t="s">
        <v>116</v>
      </c>
      <c r="F137" s="34"/>
      <c r="G137" s="35"/>
      <c r="H137" s="36"/>
      <c r="I137" s="37"/>
      <c r="J137" s="35"/>
      <c r="K137" s="35"/>
      <c r="L137" s="38"/>
      <c r="M137" s="21">
        <v>0</v>
      </c>
      <c r="N137" s="21">
        <v>35.700000000000003</v>
      </c>
      <c r="O137" s="21">
        <v>-35.700000000000003</v>
      </c>
      <c r="P137" s="110" t="s">
        <v>0</v>
      </c>
    </row>
    <row r="138" spans="1:16" ht="15">
      <c r="A138" s="109"/>
      <c r="B138" s="39"/>
      <c r="C138" s="34"/>
      <c r="D138" s="34"/>
      <c r="E138" s="26" t="s">
        <v>117</v>
      </c>
      <c r="F138" s="34"/>
      <c r="G138" s="35"/>
      <c r="H138" s="36"/>
      <c r="I138" s="37"/>
      <c r="J138" s="35"/>
      <c r="K138" s="35"/>
      <c r="L138" s="38"/>
      <c r="M138" s="21">
        <v>35.64</v>
      </c>
      <c r="N138" s="21">
        <v>0</v>
      </c>
      <c r="O138" s="21">
        <v>35.64</v>
      </c>
      <c r="P138" s="110" t="s">
        <v>0</v>
      </c>
    </row>
    <row r="139" spans="1:16" ht="15">
      <c r="A139" s="109"/>
      <c r="B139" s="39"/>
      <c r="C139" s="34"/>
      <c r="D139" s="34" t="s">
        <v>118</v>
      </c>
      <c r="E139" s="26"/>
      <c r="F139" s="34"/>
      <c r="G139" s="35"/>
      <c r="H139" s="36"/>
      <c r="I139" s="37"/>
      <c r="J139" s="35"/>
      <c r="K139" s="35"/>
      <c r="L139" s="38"/>
      <c r="M139" s="21">
        <v>156.9</v>
      </c>
      <c r="N139" s="21">
        <v>55</v>
      </c>
      <c r="O139" s="21">
        <v>101.9</v>
      </c>
      <c r="P139" s="110" t="s">
        <v>0</v>
      </c>
    </row>
    <row r="140" spans="1:16" ht="15">
      <c r="A140" s="109"/>
      <c r="B140" s="39"/>
      <c r="C140" s="34"/>
      <c r="D140" s="34"/>
      <c r="E140" s="26" t="s">
        <v>119</v>
      </c>
      <c r="F140" s="34"/>
      <c r="G140" s="35"/>
      <c r="H140" s="36"/>
      <c r="I140" s="37"/>
      <c r="J140" s="35"/>
      <c r="K140" s="35"/>
      <c r="L140" s="38"/>
      <c r="M140" s="21">
        <v>0</v>
      </c>
      <c r="N140" s="21">
        <v>55</v>
      </c>
      <c r="O140" s="21">
        <v>-55</v>
      </c>
      <c r="P140" s="110" t="s">
        <v>0</v>
      </c>
    </row>
    <row r="141" spans="1:16" ht="15">
      <c r="A141" s="109"/>
      <c r="B141" s="39"/>
      <c r="C141" s="34"/>
      <c r="D141" s="34"/>
      <c r="E141" s="26" t="s">
        <v>120</v>
      </c>
      <c r="F141" s="34"/>
      <c r="G141" s="35"/>
      <c r="H141" s="36"/>
      <c r="I141" s="37"/>
      <c r="J141" s="35"/>
      <c r="K141" s="35"/>
      <c r="L141" s="38"/>
      <c r="M141" s="21">
        <v>156.9</v>
      </c>
      <c r="N141" s="21">
        <v>0</v>
      </c>
      <c r="O141" s="21">
        <v>156.9</v>
      </c>
      <c r="P141" s="110" t="s">
        <v>0</v>
      </c>
    </row>
    <row r="142" spans="1:16" ht="15">
      <c r="A142" s="109"/>
      <c r="B142" s="39"/>
      <c r="C142" s="34"/>
      <c r="D142" s="26" t="s">
        <v>121</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-102.4</v>
      </c>
      <c r="N143" s="21">
        <v>-341.3</v>
      </c>
      <c r="O143" s="21">
        <v>238.9</v>
      </c>
      <c r="P143" s="110" t="s">
        <v>0</v>
      </c>
    </row>
    <row r="144" spans="1:16" ht="15">
      <c r="A144" s="109"/>
      <c r="B144" s="39"/>
      <c r="C144" s="34"/>
      <c r="D144" s="34"/>
      <c r="E144" s="26" t="s">
        <v>119</v>
      </c>
      <c r="F144" s="34"/>
      <c r="G144" s="35"/>
      <c r="H144" s="36"/>
      <c r="I144" s="37"/>
      <c r="J144" s="35"/>
      <c r="K144" s="35"/>
      <c r="L144" s="38"/>
      <c r="M144" s="21">
        <v>0</v>
      </c>
      <c r="N144" s="21">
        <v>-341.3</v>
      </c>
      <c r="O144" s="21">
        <v>341.3</v>
      </c>
      <c r="P144" s="110" t="s">
        <v>0</v>
      </c>
    </row>
    <row r="145" spans="1:16" ht="15">
      <c r="A145" s="109"/>
      <c r="B145" s="39"/>
      <c r="C145" s="34"/>
      <c r="D145" s="34"/>
      <c r="E145" s="26" t="s">
        <v>120</v>
      </c>
      <c r="F145" s="34"/>
      <c r="G145" s="35"/>
      <c r="H145" s="36"/>
      <c r="I145" s="37"/>
      <c r="J145" s="35"/>
      <c r="K145" s="35"/>
      <c r="L145" s="38"/>
      <c r="M145" s="21">
        <v>-102.4</v>
      </c>
      <c r="N145" s="21">
        <v>0</v>
      </c>
      <c r="O145" s="21">
        <v>-102.4</v>
      </c>
      <c r="P145" s="110" t="s">
        <v>0</v>
      </c>
    </row>
    <row r="146" spans="1:16" ht="14.25">
      <c r="A146" s="109"/>
      <c r="B146" s="42"/>
      <c r="C146" s="34"/>
      <c r="D146" s="34" t="s">
        <v>123</v>
      </c>
      <c r="E146" s="26"/>
      <c r="F146" s="34"/>
      <c r="G146" s="35"/>
      <c r="H146" s="36"/>
      <c r="I146" s="37"/>
      <c r="J146" s="2"/>
      <c r="K146" s="2"/>
      <c r="L146" s="38"/>
      <c r="M146" s="21">
        <v>42.7</v>
      </c>
      <c r="N146" s="21">
        <v>0</v>
      </c>
      <c r="O146" s="21">
        <v>42.7</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-71.153000000000247</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1.367</v>
      </c>
      <c r="N162" s="22">
        <v>0.66800000000000004</v>
      </c>
      <c r="O162" s="22">
        <v>0.69899999999999995</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1998</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17"/>
      <c r="M9" s="44">
        <v>3968.7172162098436</v>
      </c>
      <c r="N9" s="21">
        <v>4502.291234532885</v>
      </c>
      <c r="O9" s="21">
        <v>-533.57401832304151</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3924.855708608276</v>
      </c>
      <c r="N11" s="21">
        <v>4484.2723237321325</v>
      </c>
      <c r="O11" s="21">
        <v>-559.41661512385622</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3556.139517559297</v>
      </c>
      <c r="N13" s="21">
        <v>4090.1885270830417</v>
      </c>
      <c r="O13" s="21">
        <v>-534.04900952374442</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941.89046497879633</v>
      </c>
      <c r="N15" s="21">
        <v>3088.1074505274455</v>
      </c>
      <c r="O15" s="21">
        <v>-2146.2169855486491</v>
      </c>
      <c r="P15" s="2" t="s">
        <v>0</v>
      </c>
    </row>
    <row r="16" spans="1:16" ht="14.25">
      <c r="A16" s="31"/>
      <c r="B16" s="32"/>
      <c r="C16" s="26"/>
      <c r="D16" s="26"/>
      <c r="E16" s="34"/>
      <c r="F16" s="34" t="s">
        <v>11</v>
      </c>
      <c r="G16" s="35"/>
      <c r="H16" s="36"/>
      <c r="I16" s="37"/>
      <c r="J16" s="37"/>
      <c r="K16" s="37"/>
      <c r="L16" s="37"/>
      <c r="M16" s="44">
        <v>888.28138615417743</v>
      </c>
      <c r="N16" s="21">
        <v>3088.1074505274455</v>
      </c>
      <c r="O16" s="21">
        <v>-2199.8260643732674</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53.609078824618905</v>
      </c>
      <c r="N21" s="21">
        <v>0</v>
      </c>
      <c r="O21" s="21">
        <v>53.609078824618905</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2614.2490525805006</v>
      </c>
      <c r="N26" s="21">
        <v>1002.0810765555964</v>
      </c>
      <c r="O26" s="21">
        <v>1612.1679760249046</v>
      </c>
      <c r="P26" s="2" t="s">
        <v>0</v>
      </c>
    </row>
    <row r="27" spans="1:16" ht="14.25">
      <c r="A27" s="31"/>
      <c r="B27" s="32"/>
      <c r="C27" s="26"/>
      <c r="D27" s="26"/>
      <c r="E27" s="34"/>
      <c r="F27" s="34" t="s">
        <v>21</v>
      </c>
      <c r="G27" s="35"/>
      <c r="H27" s="36"/>
      <c r="I27" s="37"/>
      <c r="J27" s="37"/>
      <c r="K27" s="37"/>
      <c r="L27" s="37"/>
      <c r="M27" s="44">
        <v>326.37021292591169</v>
      </c>
      <c r="N27" s="21">
        <v>496.1983617929381</v>
      </c>
      <c r="O27" s="21">
        <v>-169.82814886702641</v>
      </c>
      <c r="P27" s="2" t="s">
        <v>0</v>
      </c>
    </row>
    <row r="28" spans="1:16" ht="14.25">
      <c r="A28" s="31"/>
      <c r="B28" s="42"/>
      <c r="C28" s="34"/>
      <c r="D28" s="34"/>
      <c r="E28" s="26"/>
      <c r="F28" s="34"/>
      <c r="G28" s="35" t="s">
        <v>22</v>
      </c>
      <c r="H28" s="36"/>
      <c r="I28" s="37"/>
      <c r="J28" s="37"/>
      <c r="K28" s="37"/>
      <c r="L28" s="37"/>
      <c r="M28" s="44">
        <v>77.204864730023885</v>
      </c>
      <c r="N28" s="21">
        <v>318.2218926519887</v>
      </c>
      <c r="O28" s="21">
        <v>-241.01702792196483</v>
      </c>
      <c r="P28" s="2" t="s">
        <v>0</v>
      </c>
    </row>
    <row r="29" spans="1:16" ht="14.25">
      <c r="A29" s="31"/>
      <c r="B29" s="42"/>
      <c r="C29" s="34"/>
      <c r="D29" s="34"/>
      <c r="E29" s="34"/>
      <c r="F29" s="26"/>
      <c r="G29" s="35"/>
      <c r="H29" s="36" t="s">
        <v>23</v>
      </c>
      <c r="I29" s="37"/>
      <c r="J29" s="37"/>
      <c r="K29" s="37"/>
      <c r="L29" s="37"/>
      <c r="M29" s="44">
        <v>17.08601441376176</v>
      </c>
      <c r="N29" s="21">
        <v>0</v>
      </c>
      <c r="O29" s="21">
        <v>17.08601441376176</v>
      </c>
      <c r="P29" s="2" t="s">
        <v>0</v>
      </c>
    </row>
    <row r="30" spans="1:16" ht="14.25">
      <c r="A30" s="31"/>
      <c r="B30" s="42"/>
      <c r="C30" s="34"/>
      <c r="D30" s="34"/>
      <c r="E30" s="34"/>
      <c r="F30" s="26"/>
      <c r="G30" s="35"/>
      <c r="H30" s="36" t="s">
        <v>24</v>
      </c>
      <c r="I30" s="37"/>
      <c r="J30" s="37"/>
      <c r="K30" s="37"/>
      <c r="L30" s="37"/>
      <c r="M30" s="44">
        <v>13.248495576430868</v>
      </c>
      <c r="N30" s="21">
        <v>308.81091591288867</v>
      </c>
      <c r="O30" s="21">
        <v>-295.56242033645782</v>
      </c>
      <c r="P30" s="2" t="s">
        <v>0</v>
      </c>
    </row>
    <row r="31" spans="1:16" ht="14.25">
      <c r="A31" s="31"/>
      <c r="B31" s="42"/>
      <c r="C31" s="34"/>
      <c r="D31" s="34"/>
      <c r="E31" s="34"/>
      <c r="F31" s="26"/>
      <c r="G31" s="35"/>
      <c r="H31" s="36" t="s">
        <v>25</v>
      </c>
      <c r="I31" s="37"/>
      <c r="J31" s="37"/>
      <c r="K31" s="37"/>
      <c r="L31" s="37"/>
      <c r="M31" s="44">
        <v>46.870354739831257</v>
      </c>
      <c r="N31" s="21">
        <v>9.4109767390999775</v>
      </c>
      <c r="O31" s="21">
        <v>37.459378000731284</v>
      </c>
      <c r="P31" s="2" t="s">
        <v>0</v>
      </c>
    </row>
    <row r="32" spans="1:16" ht="14.25">
      <c r="A32" s="31"/>
      <c r="B32" s="42"/>
      <c r="C32" s="34"/>
      <c r="D32" s="34"/>
      <c r="E32" s="26"/>
      <c r="F32" s="34"/>
      <c r="G32" s="35" t="s">
        <v>26</v>
      </c>
      <c r="H32" s="36"/>
      <c r="I32" s="37"/>
      <c r="J32" s="37"/>
      <c r="K32" s="37"/>
      <c r="L32" s="37"/>
      <c r="M32" s="44">
        <v>249.16534819588779</v>
      </c>
      <c r="N32" s="21">
        <v>177.97646914094938</v>
      </c>
      <c r="O32" s="21">
        <v>71.188879054938369</v>
      </c>
      <c r="P32" s="2" t="s">
        <v>0</v>
      </c>
    </row>
    <row r="33" spans="1:16" ht="14.25">
      <c r="A33" s="31"/>
      <c r="B33" s="42"/>
      <c r="C33" s="34"/>
      <c r="D33" s="34"/>
      <c r="E33" s="34"/>
      <c r="F33" s="26"/>
      <c r="G33" s="35"/>
      <c r="H33" s="36" t="s">
        <v>27</v>
      </c>
      <c r="I33" s="37"/>
      <c r="J33" s="37"/>
      <c r="K33" s="37"/>
      <c r="L33" s="37"/>
      <c r="M33" s="44">
        <v>159.82599602921027</v>
      </c>
      <c r="N33" s="21">
        <v>113.55365179386065</v>
      </c>
      <c r="O33" s="21">
        <v>46.272344235349614</v>
      </c>
      <c r="P33" s="2" t="s">
        <v>0</v>
      </c>
    </row>
    <row r="34" spans="1:16" ht="14.25">
      <c r="A34" s="31"/>
      <c r="B34" s="42"/>
      <c r="C34" s="34"/>
      <c r="D34" s="34"/>
      <c r="E34" s="34"/>
      <c r="F34" s="26"/>
      <c r="G34" s="35"/>
      <c r="H34" s="36" t="s">
        <v>28</v>
      </c>
      <c r="I34" s="37"/>
      <c r="J34" s="37"/>
      <c r="K34" s="37"/>
      <c r="L34" s="37"/>
      <c r="M34" s="44">
        <v>14.864832539972731</v>
      </c>
      <c r="N34" s="21">
        <v>0</v>
      </c>
      <c r="O34" s="21">
        <v>14.864832539972731</v>
      </c>
      <c r="P34" s="2" t="s">
        <v>0</v>
      </c>
    </row>
    <row r="35" spans="1:16" ht="14.25">
      <c r="A35" s="31"/>
      <c r="B35" s="42"/>
      <c r="C35" s="34"/>
      <c r="D35" s="34"/>
      <c r="E35" s="34"/>
      <c r="F35" s="26"/>
      <c r="G35" s="35"/>
      <c r="H35" s="36" t="s">
        <v>25</v>
      </c>
      <c r="I35" s="37"/>
      <c r="J35" s="37"/>
      <c r="K35" s="37"/>
      <c r="L35" s="37"/>
      <c r="M35" s="44">
        <v>74.474519626704762</v>
      </c>
      <c r="N35" s="21">
        <v>64.42281734708871</v>
      </c>
      <c r="O35" s="21">
        <v>10.051702279616048</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1517.7557861787814</v>
      </c>
      <c r="N60" s="21">
        <v>361.000146939724</v>
      </c>
      <c r="O60" s="21">
        <v>1156.7556392390572</v>
      </c>
      <c r="P60" s="2" t="s">
        <v>0</v>
      </c>
    </row>
    <row r="61" spans="1:17" ht="14.25">
      <c r="A61" s="31"/>
      <c r="B61" s="42"/>
      <c r="C61" s="34"/>
      <c r="D61" s="34"/>
      <c r="E61" s="26"/>
      <c r="F61" s="34"/>
      <c r="G61" s="35" t="s">
        <v>48</v>
      </c>
      <c r="H61" s="27"/>
      <c r="I61" s="37"/>
      <c r="J61" s="37"/>
      <c r="K61" s="37"/>
      <c r="L61" s="37"/>
      <c r="M61" s="44">
        <v>0</v>
      </c>
      <c r="N61" s="21">
        <v>22.114428455731847</v>
      </c>
      <c r="O61" s="21">
        <v>-22.114428455731847</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22.114428455731847</v>
      </c>
      <c r="O63" s="21">
        <v>-22.114428455731847</v>
      </c>
      <c r="P63" s="2" t="s">
        <v>0</v>
      </c>
    </row>
    <row r="64" spans="1:17" ht="14.25">
      <c r="A64" s="31"/>
      <c r="B64" s="46"/>
      <c r="C64" s="47"/>
      <c r="D64" s="47"/>
      <c r="E64" s="26"/>
      <c r="F64" s="47"/>
      <c r="G64" s="48" t="s">
        <v>51</v>
      </c>
      <c r="H64" s="27"/>
      <c r="I64" s="50"/>
      <c r="J64" s="50"/>
      <c r="K64" s="50"/>
      <c r="L64" s="50"/>
      <c r="M64" s="44">
        <v>1517.7557861787814</v>
      </c>
      <c r="N64" s="21">
        <v>338.88571848399215</v>
      </c>
      <c r="O64" s="21">
        <v>1178.8700676947892</v>
      </c>
      <c r="P64" s="2" t="s">
        <v>0</v>
      </c>
    </row>
    <row r="65" spans="1:16" ht="14.25">
      <c r="A65" s="31"/>
      <c r="B65" s="46"/>
      <c r="C65" s="47"/>
      <c r="D65" s="47"/>
      <c r="E65" s="47"/>
      <c r="F65" s="26"/>
      <c r="G65" s="48"/>
      <c r="H65" s="49" t="s">
        <v>52</v>
      </c>
      <c r="I65" s="50"/>
      <c r="J65" s="50"/>
      <c r="K65" s="50"/>
      <c r="L65" s="50"/>
      <c r="M65" s="44">
        <v>0</v>
      </c>
      <c r="N65" s="21">
        <v>7.1692916480144344</v>
      </c>
      <c r="O65" s="21">
        <v>-7.1692916480144344</v>
      </c>
      <c r="P65" s="2" t="s">
        <v>0</v>
      </c>
    </row>
    <row r="66" spans="1:16" ht="14.25">
      <c r="A66" s="31"/>
      <c r="B66" s="46"/>
      <c r="C66" s="47"/>
      <c r="D66" s="47"/>
      <c r="E66" s="47"/>
      <c r="F66" s="26"/>
      <c r="G66" s="48"/>
      <c r="H66" s="49" t="s">
        <v>53</v>
      </c>
      <c r="I66" s="50"/>
      <c r="J66" s="50"/>
      <c r="K66" s="50"/>
      <c r="L66" s="50"/>
      <c r="M66" s="44">
        <v>17.603720650498744</v>
      </c>
      <c r="N66" s="21">
        <v>104.58349422663574</v>
      </c>
      <c r="O66" s="21">
        <v>-86.979773576136992</v>
      </c>
      <c r="P66" s="2" t="s">
        <v>0</v>
      </c>
    </row>
    <row r="67" spans="1:16" ht="14.25">
      <c r="A67" s="31"/>
      <c r="B67" s="46"/>
      <c r="C67" s="47"/>
      <c r="D67" s="47"/>
      <c r="E67" s="47"/>
      <c r="F67" s="26"/>
      <c r="G67" s="48"/>
      <c r="H67" s="49" t="s">
        <v>54</v>
      </c>
      <c r="I67" s="50"/>
      <c r="J67" s="50"/>
      <c r="K67" s="50"/>
      <c r="L67" s="50"/>
      <c r="M67" s="44">
        <v>1500.1520655282825</v>
      </c>
      <c r="N67" s="21">
        <v>227.13293260934196</v>
      </c>
      <c r="O67" s="21">
        <v>1273.0191329189406</v>
      </c>
      <c r="P67" s="2" t="s">
        <v>0</v>
      </c>
    </row>
    <row r="68" spans="1:16" s="137" customFormat="1" ht="14.25">
      <c r="A68" s="107"/>
      <c r="B68" s="135"/>
      <c r="C68" s="136"/>
      <c r="D68" s="136"/>
      <c r="E68" s="47"/>
      <c r="F68" s="47" t="s">
        <v>55</v>
      </c>
      <c r="G68" s="48"/>
      <c r="H68" s="49"/>
      <c r="I68" s="50"/>
      <c r="J68" s="50"/>
      <c r="K68" s="50"/>
      <c r="L68" s="50"/>
      <c r="M68" s="44">
        <v>32.77439284847781</v>
      </c>
      <c r="N68" s="21">
        <v>19.447301605743636</v>
      </c>
      <c r="O68" s="21">
        <v>13.327091242734173</v>
      </c>
      <c r="P68" s="110" t="s">
        <v>0</v>
      </c>
    </row>
    <row r="69" spans="1:16" ht="14.25">
      <c r="A69" s="31"/>
      <c r="B69" s="42"/>
      <c r="C69" s="34"/>
      <c r="D69" s="34"/>
      <c r="E69" s="26"/>
      <c r="F69" s="34"/>
      <c r="G69" s="35" t="s">
        <v>56</v>
      </c>
      <c r="H69" s="36"/>
      <c r="I69" s="37"/>
      <c r="J69" s="37"/>
      <c r="K69" s="37"/>
      <c r="L69" s="37"/>
      <c r="M69" s="44">
        <v>2.3356581703612327</v>
      </c>
      <c r="N69" s="21">
        <v>1.1413457628392856</v>
      </c>
      <c r="O69" s="21">
        <v>1.1943124075219469</v>
      </c>
      <c r="P69" s="2" t="s">
        <v>0</v>
      </c>
    </row>
    <row r="70" spans="1:16" ht="14.25">
      <c r="A70" s="31"/>
      <c r="B70" s="42"/>
      <c r="C70" s="34"/>
      <c r="D70" s="34"/>
      <c r="E70" s="26"/>
      <c r="F70" s="34"/>
      <c r="G70" s="35" t="s">
        <v>57</v>
      </c>
      <c r="H70" s="36"/>
      <c r="I70" s="37"/>
      <c r="J70" s="37"/>
      <c r="K70" s="37"/>
      <c r="L70" s="37"/>
      <c r="M70" s="44">
        <v>30.438734678116578</v>
      </c>
      <c r="N70" s="21">
        <v>18.30595584290435</v>
      </c>
      <c r="O70" s="21">
        <v>12.132778835212228</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58.328236005699893</v>
      </c>
      <c r="O74" s="21">
        <v>-58.328236005699893</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34.312134145716371</v>
      </c>
      <c r="O76" s="21">
        <v>-34.312134145716371</v>
      </c>
      <c r="P76" s="2" t="s">
        <v>0</v>
      </c>
    </row>
    <row r="77" spans="1:16" ht="14.25">
      <c r="A77" s="31"/>
      <c r="B77" s="42"/>
      <c r="C77" s="34"/>
      <c r="D77" s="34"/>
      <c r="E77" s="26"/>
      <c r="F77" s="34"/>
      <c r="G77" s="35" t="s">
        <v>64</v>
      </c>
      <c r="H77" s="36"/>
      <c r="I77" s="37"/>
      <c r="J77" s="37"/>
      <c r="K77" s="37"/>
      <c r="L77" s="37"/>
      <c r="M77" s="44">
        <v>0</v>
      </c>
      <c r="N77" s="21">
        <v>24.016101859983529</v>
      </c>
      <c r="O77" s="21">
        <v>-24.016101859983529</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15.983966484074127</v>
      </c>
      <c r="O84" s="21">
        <v>-15.983966484074127</v>
      </c>
      <c r="P84" s="2" t="s">
        <v>0</v>
      </c>
    </row>
    <row r="85" spans="1:16" ht="14.25">
      <c r="A85" s="31"/>
      <c r="B85" s="32"/>
      <c r="C85" s="26"/>
      <c r="D85" s="26"/>
      <c r="E85" s="34"/>
      <c r="F85" s="34" t="s">
        <v>72</v>
      </c>
      <c r="G85" s="35"/>
      <c r="H85" s="36"/>
      <c r="I85" s="37"/>
      <c r="J85" s="37"/>
      <c r="K85" s="37"/>
      <c r="L85" s="37"/>
      <c r="M85" s="44">
        <v>0</v>
      </c>
      <c r="N85" s="21">
        <v>3.8255586272412581</v>
      </c>
      <c r="O85" s="21">
        <v>-3.8255586272412581</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3.8255586272412581</v>
      </c>
      <c r="O90" s="21">
        <v>-3.8255586272412581</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3.8255586272412581</v>
      </c>
      <c r="O99" s="21">
        <v>-3.8255586272412581</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0.2374956003512885</v>
      </c>
      <c r="N109" s="21">
        <v>3.205336304021706</v>
      </c>
      <c r="O109" s="21">
        <v>-2.9678407036704177</v>
      </c>
      <c r="P109" s="2" t="s">
        <v>0</v>
      </c>
    </row>
    <row r="110" spans="1:16" ht="14.25">
      <c r="A110" s="31"/>
      <c r="B110" s="42"/>
      <c r="C110" s="34"/>
      <c r="D110" s="34"/>
      <c r="E110" s="26"/>
      <c r="F110" s="34"/>
      <c r="G110" s="35" t="s">
        <v>149</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0.2374956003512885</v>
      </c>
      <c r="N111" s="21">
        <v>3.205336304021706</v>
      </c>
      <c r="O111" s="21">
        <v>-2.9678407036704177</v>
      </c>
      <c r="P111" s="2" t="s">
        <v>0</v>
      </c>
    </row>
    <row r="112" spans="1:16" ht="14.25">
      <c r="A112" s="31"/>
      <c r="B112" s="32"/>
      <c r="C112" s="26"/>
      <c r="D112" s="26"/>
      <c r="E112" s="34"/>
      <c r="F112" s="34" t="s">
        <v>97</v>
      </c>
      <c r="G112" s="35"/>
      <c r="H112" s="36"/>
      <c r="I112" s="37"/>
      <c r="J112" s="37"/>
      <c r="K112" s="37"/>
      <c r="L112" s="37"/>
      <c r="M112" s="44">
        <v>263.09557574742774</v>
      </c>
      <c r="N112" s="21">
        <v>19.088495303054636</v>
      </c>
      <c r="O112" s="21">
        <v>244.00708044437309</v>
      </c>
      <c r="P112" s="2" t="s">
        <v>0</v>
      </c>
    </row>
    <row r="113" spans="1:16" ht="14.25">
      <c r="A113" s="31"/>
      <c r="B113" s="42"/>
      <c r="C113" s="34"/>
      <c r="D113" s="34"/>
      <c r="E113" s="26"/>
      <c r="F113" s="34"/>
      <c r="G113" s="35" t="s">
        <v>98</v>
      </c>
      <c r="H113" s="36"/>
      <c r="I113" s="37"/>
      <c r="J113" s="37"/>
      <c r="K113" s="37"/>
      <c r="L113" s="37"/>
      <c r="M113" s="44">
        <v>58.092449006789984</v>
      </c>
      <c r="N113" s="21">
        <v>15.746470883722838</v>
      </c>
      <c r="O113" s="21">
        <v>42.345978123067148</v>
      </c>
      <c r="P113" s="2" t="s">
        <v>0</v>
      </c>
    </row>
    <row r="114" spans="1:16" ht="15">
      <c r="A114" s="7"/>
      <c r="B114" s="83"/>
      <c r="C114" s="84"/>
      <c r="D114" s="84"/>
      <c r="E114" s="16"/>
      <c r="F114" s="16"/>
      <c r="G114" s="89" t="s">
        <v>99</v>
      </c>
      <c r="H114" s="18"/>
      <c r="I114" s="19"/>
      <c r="J114" s="17"/>
      <c r="K114" s="17"/>
      <c r="L114" s="17"/>
      <c r="M114" s="44">
        <v>201.92764414616062</v>
      </c>
      <c r="N114" s="21">
        <v>0</v>
      </c>
      <c r="O114" s="21">
        <v>201.92764414616062</v>
      </c>
      <c r="P114" s="2" t="s">
        <v>0</v>
      </c>
    </row>
    <row r="115" spans="1:16" ht="14.25">
      <c r="A115" s="31"/>
      <c r="B115" s="42"/>
      <c r="C115" s="34"/>
      <c r="D115" s="34"/>
      <c r="E115" s="26"/>
      <c r="F115" s="47"/>
      <c r="G115" s="48" t="s">
        <v>33</v>
      </c>
      <c r="H115" s="49"/>
      <c r="I115" s="50"/>
      <c r="J115" s="50"/>
      <c r="K115" s="50"/>
      <c r="L115" s="50"/>
      <c r="M115" s="44">
        <v>3.0754825944771169</v>
      </c>
      <c r="N115" s="21">
        <v>3.3420244193318003</v>
      </c>
      <c r="O115" s="21">
        <v>-0.26654182485468331</v>
      </c>
      <c r="P115" s="2" t="s">
        <v>0</v>
      </c>
    </row>
    <row r="116" spans="1:16" ht="14.25">
      <c r="A116" s="31"/>
      <c r="B116" s="42"/>
      <c r="C116" s="34"/>
      <c r="D116" s="34"/>
      <c r="F116" s="26" t="s">
        <v>150</v>
      </c>
      <c r="G116" s="48"/>
      <c r="H116" s="49"/>
      <c r="I116" s="50"/>
      <c r="J116" s="50"/>
      <c r="K116" s="50"/>
      <c r="L116" s="50"/>
      <c r="M116" s="44">
        <v>474.01558927955108</v>
      </c>
      <c r="N116" s="21">
        <v>25.003673493098962</v>
      </c>
      <c r="O116" s="21">
        <v>449.01191578645222</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6"/>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368.71619104897883</v>
      </c>
      <c r="N120" s="21">
        <v>394.08379664909091</v>
      </c>
      <c r="O120" s="21">
        <v>-25.3676056001121</v>
      </c>
      <c r="P120" s="2" t="s">
        <v>0</v>
      </c>
    </row>
    <row r="121" spans="1:16" ht="14.25">
      <c r="A121" s="107"/>
      <c r="B121" s="46"/>
      <c r="C121" s="47"/>
      <c r="D121" s="47"/>
      <c r="E121" s="26"/>
      <c r="F121" s="47" t="s">
        <v>102</v>
      </c>
      <c r="G121" s="48"/>
      <c r="H121" s="49"/>
      <c r="I121" s="50"/>
      <c r="J121" s="50"/>
      <c r="K121" s="50"/>
      <c r="L121" s="50"/>
      <c r="M121" s="44">
        <v>73.469861979175576</v>
      </c>
      <c r="N121" s="21">
        <v>71.499844517268841</v>
      </c>
      <c r="O121" s="21">
        <v>1.9700174619067288</v>
      </c>
      <c r="P121" s="2" t="s">
        <v>0</v>
      </c>
    </row>
    <row r="122" spans="1:16" ht="14.25">
      <c r="A122" s="107"/>
      <c r="B122" s="46"/>
      <c r="C122" s="47"/>
      <c r="D122" s="47"/>
      <c r="E122" s="26"/>
      <c r="F122" s="47" t="s">
        <v>103</v>
      </c>
      <c r="G122" s="48"/>
      <c r="H122" s="49"/>
      <c r="I122" s="50"/>
      <c r="J122" s="50"/>
      <c r="K122" s="50"/>
      <c r="L122" s="50"/>
      <c r="M122" s="44">
        <v>295.24632906980327</v>
      </c>
      <c r="N122" s="21">
        <v>322.58395213182206</v>
      </c>
      <c r="O122" s="21">
        <v>-27.337623062018817</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25.116441188229786</v>
      </c>
      <c r="N124" s="21">
        <v>4.2715036034404399</v>
      </c>
      <c r="O124" s="21">
        <v>20.844937584789346</v>
      </c>
      <c r="P124" s="2" t="s">
        <v>0</v>
      </c>
    </row>
    <row r="125" spans="1:16" ht="14.25">
      <c r="A125" s="107"/>
      <c r="B125" s="46"/>
      <c r="C125" s="47"/>
      <c r="D125" s="47"/>
      <c r="E125" s="26"/>
      <c r="F125" s="47"/>
      <c r="G125" s="48"/>
      <c r="H125" s="49" t="s">
        <v>106</v>
      </c>
      <c r="I125" s="50"/>
      <c r="J125" s="50"/>
      <c r="K125" s="50"/>
      <c r="L125" s="50"/>
      <c r="M125" s="44">
        <v>31.267406377184024</v>
      </c>
      <c r="N125" s="21">
        <v>45.448798340606288</v>
      </c>
      <c r="O125" s="21">
        <v>-14.181391963422262</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43.861507601567816</v>
      </c>
      <c r="N127" s="21">
        <v>18.018910800753151</v>
      </c>
      <c r="O127" s="21">
        <v>25.842596800814661</v>
      </c>
      <c r="P127" s="2" t="s">
        <v>0</v>
      </c>
    </row>
    <row r="128" spans="1:16" ht="14.25">
      <c r="A128" s="107"/>
      <c r="B128" s="46"/>
      <c r="C128" s="47"/>
      <c r="D128" s="47"/>
      <c r="E128" s="26"/>
      <c r="F128" s="47" t="s">
        <v>108</v>
      </c>
      <c r="G128" s="48"/>
      <c r="H128" s="49"/>
      <c r="I128" s="50"/>
      <c r="J128" s="37"/>
      <c r="K128" s="37"/>
      <c r="L128" s="37"/>
      <c r="M128" s="44">
        <v>22.333129440227996</v>
      </c>
      <c r="N128" s="21">
        <v>0</v>
      </c>
      <c r="O128" s="21">
        <v>22.333129440227996</v>
      </c>
      <c r="P128" s="2" t="s">
        <v>0</v>
      </c>
    </row>
    <row r="129" spans="1:16" ht="14.25">
      <c r="A129" s="107"/>
      <c r="B129" s="46"/>
      <c r="C129" s="47"/>
      <c r="D129" s="47"/>
      <c r="E129" s="26"/>
      <c r="F129" s="47" t="s">
        <v>109</v>
      </c>
      <c r="G129" s="48"/>
      <c r="H129" s="49"/>
      <c r="I129" s="50"/>
      <c r="J129" s="37"/>
      <c r="K129" s="37"/>
      <c r="L129" s="37"/>
      <c r="M129" s="44">
        <v>21.528378161339816</v>
      </c>
      <c r="N129" s="21">
        <v>18.018910800753151</v>
      </c>
      <c r="O129" s="21">
        <v>3.5094673605866662</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21.528378161339816</v>
      </c>
      <c r="N131" s="21">
        <v>18.018910800753151</v>
      </c>
      <c r="O131" s="21">
        <v>3.5094673605866662</v>
      </c>
      <c r="P131" s="2" t="s">
        <v>0</v>
      </c>
    </row>
    <row r="132" spans="1:16" ht="14.25">
      <c r="A132" s="31"/>
      <c r="B132" s="42"/>
      <c r="C132" s="34"/>
      <c r="D132" s="34"/>
      <c r="E132" s="34"/>
      <c r="F132" s="34"/>
      <c r="G132" s="35"/>
      <c r="H132" s="36"/>
      <c r="I132" s="37"/>
      <c r="J132" s="37"/>
      <c r="K132" s="37"/>
      <c r="L132" s="37"/>
      <c r="M132" s="40"/>
      <c r="N132" s="40"/>
      <c r="O132" s="41"/>
      <c r="P132" s="2" t="s">
        <v>0</v>
      </c>
    </row>
    <row r="133" spans="1:16" ht="15">
      <c r="A133" s="109"/>
      <c r="B133" s="39" t="s">
        <v>112</v>
      </c>
      <c r="C133" s="34"/>
      <c r="D133" s="34"/>
      <c r="E133" s="26"/>
      <c r="F133" s="34"/>
      <c r="G133" s="35"/>
      <c r="H133" s="36"/>
      <c r="I133" s="37"/>
      <c r="J133" s="35"/>
      <c r="K133" s="35"/>
      <c r="L133" s="37"/>
      <c r="M133" s="44">
        <v>226.97061547241123</v>
      </c>
      <c r="N133" s="21">
        <v>-428.17552120886972</v>
      </c>
      <c r="O133" s="21">
        <v>655.14613668128095</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151</v>
      </c>
      <c r="D135" s="33"/>
      <c r="E135" s="24"/>
      <c r="F135" s="33"/>
      <c r="G135" s="111"/>
      <c r="H135" s="112"/>
      <c r="I135" s="113"/>
      <c r="J135" s="111"/>
      <c r="K135" s="111"/>
      <c r="L135" s="113"/>
      <c r="M135" s="44">
        <v>226.97061547241123</v>
      </c>
      <c r="N135" s="21">
        <v>-428.17552120886972</v>
      </c>
      <c r="O135" s="21">
        <v>655.14613668128095</v>
      </c>
      <c r="P135" s="110" t="s">
        <v>0</v>
      </c>
    </row>
    <row r="136" spans="1:16" ht="15">
      <c r="A136" s="109"/>
      <c r="B136" s="39"/>
      <c r="C136" s="34"/>
      <c r="D136" s="34" t="s">
        <v>115</v>
      </c>
      <c r="E136" s="26"/>
      <c r="F136" s="34"/>
      <c r="G136" s="35"/>
      <c r="H136" s="36"/>
      <c r="I136" s="37"/>
      <c r="J136" s="35"/>
      <c r="K136" s="35"/>
      <c r="L136" s="37"/>
      <c r="M136" s="44">
        <v>60.894555370646913</v>
      </c>
      <c r="N136" s="21">
        <v>60.997071457129493</v>
      </c>
      <c r="O136" s="21">
        <v>-0.10251608648257445</v>
      </c>
      <c r="P136" s="110" t="s">
        <v>0</v>
      </c>
    </row>
    <row r="137" spans="1:16" ht="15">
      <c r="A137" s="109"/>
      <c r="B137" s="39"/>
      <c r="C137" s="34"/>
      <c r="D137" s="34"/>
      <c r="E137" s="26" t="s">
        <v>116</v>
      </c>
      <c r="F137" s="34"/>
      <c r="G137" s="35"/>
      <c r="H137" s="36"/>
      <c r="I137" s="37"/>
      <c r="J137" s="35"/>
      <c r="K137" s="35"/>
      <c r="L137" s="37"/>
      <c r="M137" s="44">
        <v>0</v>
      </c>
      <c r="N137" s="21">
        <v>60.997071457129493</v>
      </c>
      <c r="O137" s="21">
        <v>-60.997071457129493</v>
      </c>
      <c r="P137" s="110" t="s">
        <v>0</v>
      </c>
    </row>
    <row r="138" spans="1:16" ht="15">
      <c r="A138" s="109"/>
      <c r="B138" s="39"/>
      <c r="C138" s="34"/>
      <c r="D138" s="34"/>
      <c r="E138" s="26" t="s">
        <v>117</v>
      </c>
      <c r="F138" s="34"/>
      <c r="G138" s="35"/>
      <c r="H138" s="36"/>
      <c r="I138" s="37"/>
      <c r="J138" s="35"/>
      <c r="K138" s="35"/>
      <c r="L138" s="37"/>
      <c r="M138" s="44">
        <v>60.894555370646913</v>
      </c>
      <c r="N138" s="21">
        <v>0</v>
      </c>
      <c r="O138" s="21">
        <v>60.894555370646913</v>
      </c>
      <c r="P138" s="110" t="s">
        <v>0</v>
      </c>
    </row>
    <row r="139" spans="1:16" ht="15">
      <c r="A139" s="109"/>
      <c r="B139" s="39"/>
      <c r="C139" s="34"/>
      <c r="D139" s="34" t="s">
        <v>118</v>
      </c>
      <c r="E139" s="26"/>
      <c r="F139" s="34"/>
      <c r="G139" s="35"/>
      <c r="H139" s="36"/>
      <c r="I139" s="37"/>
      <c r="J139" s="35"/>
      <c r="K139" s="35"/>
      <c r="L139" s="37"/>
      <c r="M139" s="44">
        <v>268.07956615192205</v>
      </c>
      <c r="N139" s="21">
        <v>93.973079275689685</v>
      </c>
      <c r="O139" s="21">
        <v>174.10648687623234</v>
      </c>
      <c r="P139" s="110" t="s">
        <v>0</v>
      </c>
    </row>
    <row r="140" spans="1:16" ht="15">
      <c r="A140" s="109"/>
      <c r="B140" s="39"/>
      <c r="C140" s="34"/>
      <c r="D140" s="34"/>
      <c r="E140" s="26" t="s">
        <v>119</v>
      </c>
      <c r="F140" s="34"/>
      <c r="G140" s="35"/>
      <c r="H140" s="36"/>
      <c r="I140" s="37"/>
      <c r="J140" s="35"/>
      <c r="K140" s="35"/>
      <c r="L140" s="37"/>
      <c r="M140" s="44">
        <v>0</v>
      </c>
      <c r="N140" s="21">
        <v>93.973079275689685</v>
      </c>
      <c r="O140" s="21">
        <v>-93.973079275689685</v>
      </c>
      <c r="P140" s="110" t="s">
        <v>0</v>
      </c>
    </row>
    <row r="141" spans="1:16" ht="15">
      <c r="A141" s="109"/>
      <c r="B141" s="39"/>
      <c r="C141" s="34"/>
      <c r="D141" s="34"/>
      <c r="E141" s="26" t="s">
        <v>120</v>
      </c>
      <c r="F141" s="34"/>
      <c r="G141" s="35"/>
      <c r="H141" s="36"/>
      <c r="I141" s="37"/>
      <c r="J141" s="35"/>
      <c r="K141" s="35"/>
      <c r="L141" s="37"/>
      <c r="M141" s="44">
        <v>268.07956615192205</v>
      </c>
      <c r="N141" s="21">
        <v>0</v>
      </c>
      <c r="O141" s="21">
        <v>268.07956615192205</v>
      </c>
      <c r="P141" s="110" t="s">
        <v>0</v>
      </c>
    </row>
    <row r="142" spans="1:16" ht="15">
      <c r="A142" s="109"/>
      <c r="B142" s="39"/>
      <c r="C142" s="34"/>
      <c r="D142" s="26" t="s">
        <v>121</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-174.96078759692043</v>
      </c>
      <c r="N143" s="21">
        <v>-583.14567194168887</v>
      </c>
      <c r="O143" s="21">
        <v>408.18488434476848</v>
      </c>
      <c r="P143" s="110" t="s">
        <v>0</v>
      </c>
    </row>
    <row r="144" spans="1:16" ht="15">
      <c r="A144" s="109"/>
      <c r="B144" s="39"/>
      <c r="C144" s="34"/>
      <c r="D144" s="34"/>
      <c r="E144" s="26" t="s">
        <v>119</v>
      </c>
      <c r="F144" s="34"/>
      <c r="G144" s="35"/>
      <c r="H144" s="36"/>
      <c r="I144" s="37"/>
      <c r="J144" s="35"/>
      <c r="K144" s="35"/>
      <c r="L144" s="37"/>
      <c r="M144" s="44">
        <v>0</v>
      </c>
      <c r="N144" s="21">
        <v>-583.14567194168887</v>
      </c>
      <c r="O144" s="21">
        <v>583.14567194168887</v>
      </c>
      <c r="P144" s="110" t="s">
        <v>0</v>
      </c>
    </row>
    <row r="145" spans="1:16" ht="15">
      <c r="A145" s="109"/>
      <c r="B145" s="39"/>
      <c r="C145" s="34"/>
      <c r="D145" s="34"/>
      <c r="E145" s="26" t="s">
        <v>120</v>
      </c>
      <c r="F145" s="34"/>
      <c r="G145" s="35"/>
      <c r="H145" s="36"/>
      <c r="I145" s="37"/>
      <c r="J145" s="35"/>
      <c r="K145" s="35"/>
      <c r="L145" s="37"/>
      <c r="M145" s="44">
        <v>-174.96078759692043</v>
      </c>
      <c r="N145" s="21">
        <v>0</v>
      </c>
      <c r="O145" s="21">
        <v>-174.96078759692043</v>
      </c>
      <c r="P145" s="110" t="s">
        <v>0</v>
      </c>
    </row>
    <row r="146" spans="1:16" ht="14.25">
      <c r="A146" s="109"/>
      <c r="B146" s="42"/>
      <c r="C146" s="34"/>
      <c r="D146" s="34" t="s">
        <v>123</v>
      </c>
      <c r="E146" s="26"/>
      <c r="F146" s="34"/>
      <c r="G146" s="35"/>
      <c r="H146" s="36"/>
      <c r="I146" s="37"/>
      <c r="J146" s="2"/>
      <c r="K146" s="2"/>
      <c r="L146" s="37"/>
      <c r="M146" s="44">
        <v>72.957281546762729</v>
      </c>
      <c r="N146" s="21">
        <v>0</v>
      </c>
      <c r="O146" s="21">
        <v>72.957281546762729</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-121.57211835823948</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2.3356581703612327</v>
      </c>
      <c r="N162" s="21">
        <v>1.1413457628392856</v>
      </c>
      <c r="O162" s="21">
        <v>1.1943124075219469</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1998</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2705</v>
      </c>
      <c r="N9" s="21">
        <v>2554.04</v>
      </c>
      <c r="O9" s="21">
        <v>150.9</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2">
        <v>2656.3</v>
      </c>
      <c r="N11" s="22">
        <v>2528.7399999999998</v>
      </c>
      <c r="O11" s="22">
        <v>127.5</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2412.8000000000002</v>
      </c>
      <c r="N13" s="22">
        <v>2582.94</v>
      </c>
      <c r="O13" s="22">
        <v>-170.2</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551.29999999999995</v>
      </c>
      <c r="N15" s="22">
        <v>1807.4</v>
      </c>
      <c r="O15" s="22">
        <v>-1256.0999999999999</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45">
        <v>1861.5</v>
      </c>
      <c r="N17" s="45">
        <v>775.54</v>
      </c>
      <c r="O17" s="45">
        <v>1085.96</v>
      </c>
      <c r="P17" s="2" t="s">
        <v>0</v>
      </c>
    </row>
    <row r="18" spans="1:16" ht="14.25">
      <c r="A18" s="31"/>
      <c r="B18" s="32"/>
      <c r="C18" s="26"/>
      <c r="D18" s="26"/>
      <c r="E18" s="34"/>
      <c r="F18" s="34" t="s">
        <v>21</v>
      </c>
      <c r="G18" s="35"/>
      <c r="H18" s="36"/>
      <c r="I18" s="37"/>
      <c r="J18" s="37"/>
      <c r="K18" s="37"/>
      <c r="L18" s="38"/>
      <c r="M18" s="45">
        <v>328.6</v>
      </c>
      <c r="N18" s="45">
        <v>424.9</v>
      </c>
      <c r="O18" s="22">
        <v>-96.3</v>
      </c>
      <c r="P18" s="2" t="s">
        <v>0</v>
      </c>
    </row>
    <row r="19" spans="1:16" ht="14.25">
      <c r="A19" s="31"/>
      <c r="B19" s="42"/>
      <c r="C19" s="34"/>
      <c r="D19" s="34"/>
      <c r="E19" s="26"/>
      <c r="F19" s="34"/>
      <c r="G19" s="35" t="s">
        <v>22</v>
      </c>
      <c r="H19" s="36"/>
      <c r="I19" s="37"/>
      <c r="J19" s="37"/>
      <c r="K19" s="37"/>
      <c r="L19" s="38"/>
      <c r="M19" s="45">
        <v>182.8</v>
      </c>
      <c r="N19" s="45">
        <v>272.7</v>
      </c>
      <c r="O19" s="22">
        <v>-89.9</v>
      </c>
      <c r="P19" s="2" t="s">
        <v>0</v>
      </c>
    </row>
    <row r="20" spans="1:16" ht="14.25">
      <c r="A20" s="31"/>
      <c r="B20" s="42"/>
      <c r="C20" s="34"/>
      <c r="D20" s="34"/>
      <c r="E20" s="34"/>
      <c r="F20" s="26"/>
      <c r="G20" s="35"/>
      <c r="H20" s="36" t="s">
        <v>23</v>
      </c>
      <c r="I20" s="37"/>
      <c r="J20" s="37"/>
      <c r="K20" s="37"/>
      <c r="L20" s="38"/>
      <c r="M20" s="45">
        <v>10</v>
      </c>
      <c r="N20" s="22">
        <v>0</v>
      </c>
      <c r="O20" s="22">
        <v>10</v>
      </c>
      <c r="P20" s="2" t="s">
        <v>0</v>
      </c>
    </row>
    <row r="21" spans="1:16" ht="14.25">
      <c r="A21" s="31"/>
      <c r="B21" s="42"/>
      <c r="C21" s="34"/>
      <c r="D21" s="34"/>
      <c r="E21" s="34"/>
      <c r="F21" s="26"/>
      <c r="G21" s="35"/>
      <c r="H21" s="36" t="s">
        <v>24</v>
      </c>
      <c r="I21" s="37"/>
      <c r="J21" s="37"/>
      <c r="K21" s="37"/>
      <c r="L21" s="38"/>
      <c r="M21" s="45">
        <v>7.8</v>
      </c>
      <c r="N21" s="22">
        <v>132.69999999999999</v>
      </c>
      <c r="O21" s="22">
        <v>-124.9</v>
      </c>
      <c r="P21" s="2" t="s">
        <v>0</v>
      </c>
    </row>
    <row r="22" spans="1:16" ht="14.25">
      <c r="A22" s="31"/>
      <c r="B22" s="42"/>
      <c r="C22" s="34"/>
      <c r="D22" s="34"/>
      <c r="E22" s="34"/>
      <c r="F22" s="26"/>
      <c r="G22" s="35"/>
      <c r="H22" s="36" t="s">
        <v>25</v>
      </c>
      <c r="I22" s="37"/>
      <c r="J22" s="37"/>
      <c r="K22" s="37"/>
      <c r="L22" s="38"/>
      <c r="M22" s="45">
        <v>165</v>
      </c>
      <c r="N22" s="22">
        <v>140</v>
      </c>
      <c r="O22" s="22">
        <v>25</v>
      </c>
      <c r="P22" s="2" t="s">
        <v>0</v>
      </c>
    </row>
    <row r="23" spans="1:16" ht="14.25">
      <c r="A23" s="31"/>
      <c r="B23" s="42"/>
      <c r="C23" s="34"/>
      <c r="D23" s="34"/>
      <c r="E23" s="26"/>
      <c r="F23" s="34"/>
      <c r="G23" s="35" t="s">
        <v>26</v>
      </c>
      <c r="H23" s="36"/>
      <c r="I23" s="37"/>
      <c r="J23" s="37"/>
      <c r="K23" s="37"/>
      <c r="L23" s="38"/>
      <c r="M23" s="45">
        <v>145.80000000000001</v>
      </c>
      <c r="N23" s="45">
        <v>152.19999999999999</v>
      </c>
      <c r="O23" s="22">
        <v>-6.3999999999999773</v>
      </c>
      <c r="P23" s="2" t="s">
        <v>0</v>
      </c>
    </row>
    <row r="24" spans="1:16" ht="14.25">
      <c r="A24" s="31"/>
      <c r="B24" s="42"/>
      <c r="C24" s="34"/>
      <c r="D24" s="34"/>
      <c r="E24" s="34"/>
      <c r="F24" s="26"/>
      <c r="G24" s="35"/>
      <c r="H24" s="36" t="s">
        <v>27</v>
      </c>
      <c r="I24" s="37"/>
      <c r="J24" s="37"/>
      <c r="K24" s="37"/>
      <c r="L24" s="38"/>
      <c r="M24" s="45">
        <v>93.5</v>
      </c>
      <c r="N24" s="22">
        <v>66.5</v>
      </c>
      <c r="O24" s="22">
        <v>27</v>
      </c>
      <c r="P24" s="2" t="s">
        <v>0</v>
      </c>
    </row>
    <row r="25" spans="1:16" ht="14.25">
      <c r="A25" s="31"/>
      <c r="B25" s="42"/>
      <c r="C25" s="34"/>
      <c r="D25" s="34"/>
      <c r="E25" s="34"/>
      <c r="F25" s="26"/>
      <c r="G25" s="35"/>
      <c r="H25" s="36" t="s">
        <v>28</v>
      </c>
      <c r="I25" s="37"/>
      <c r="J25" s="37"/>
      <c r="K25" s="37"/>
      <c r="L25" s="38"/>
      <c r="M25" s="45">
        <v>8.6999999999999993</v>
      </c>
      <c r="N25" s="22">
        <v>48</v>
      </c>
      <c r="O25" s="22">
        <v>-39.299999999999997</v>
      </c>
      <c r="P25" s="2" t="s">
        <v>0</v>
      </c>
    </row>
    <row r="26" spans="1:16" ht="14.25">
      <c r="A26" s="31"/>
      <c r="B26" s="42"/>
      <c r="C26" s="34"/>
      <c r="D26" s="34"/>
      <c r="E26" s="34"/>
      <c r="F26" s="26"/>
      <c r="G26" s="35"/>
      <c r="H26" s="36" t="s">
        <v>25</v>
      </c>
      <c r="I26" s="37"/>
      <c r="J26" s="37"/>
      <c r="K26" s="37"/>
      <c r="L26" s="38"/>
      <c r="M26" s="45">
        <v>43.6</v>
      </c>
      <c r="N26" s="22">
        <v>37.700000000000003</v>
      </c>
      <c r="O26" s="22">
        <v>5.9</v>
      </c>
      <c r="P26" s="2" t="s">
        <v>0</v>
      </c>
    </row>
    <row r="27" spans="1:16" ht="14.25">
      <c r="A27" s="31"/>
      <c r="B27" s="42"/>
      <c r="C27" s="34"/>
      <c r="D27" s="34"/>
      <c r="E27" s="26"/>
      <c r="F27" s="47"/>
      <c r="G27" s="48" t="s">
        <v>29</v>
      </c>
      <c r="H27" s="36"/>
      <c r="I27" s="37"/>
      <c r="J27" s="37"/>
      <c r="K27" s="37"/>
      <c r="L27" s="38"/>
      <c r="M27" s="45">
        <v>0</v>
      </c>
      <c r="N27" s="45">
        <v>0</v>
      </c>
      <c r="O27" s="22">
        <v>0</v>
      </c>
      <c r="P27" s="2" t="s">
        <v>0</v>
      </c>
    </row>
    <row r="28" spans="1:16" ht="15">
      <c r="A28" s="7"/>
      <c r="B28" s="83"/>
      <c r="C28" s="84"/>
      <c r="D28" s="84"/>
      <c r="E28" s="9"/>
      <c r="F28" s="84" t="s">
        <v>47</v>
      </c>
      <c r="G28" s="5"/>
      <c r="H28" s="10"/>
      <c r="I28" s="11"/>
      <c r="J28" s="17"/>
      <c r="K28" s="17"/>
      <c r="L28" s="20"/>
      <c r="M28" s="22">
        <v>889.8</v>
      </c>
      <c r="N28" s="22">
        <v>211.3</v>
      </c>
      <c r="O28" s="22">
        <v>678.5</v>
      </c>
      <c r="P28" s="2" t="s">
        <v>0</v>
      </c>
    </row>
    <row r="29" spans="1:16" ht="14.25">
      <c r="A29" s="31"/>
      <c r="B29" s="32"/>
      <c r="C29" s="26"/>
      <c r="D29" s="26"/>
      <c r="E29" s="34"/>
      <c r="F29" s="34" t="s">
        <v>55</v>
      </c>
      <c r="G29" s="35"/>
      <c r="H29" s="36"/>
      <c r="I29" s="37"/>
      <c r="J29" s="37"/>
      <c r="K29" s="37"/>
      <c r="L29" s="38"/>
      <c r="M29" s="22">
        <v>19.2</v>
      </c>
      <c r="N29" s="22">
        <v>11.44</v>
      </c>
      <c r="O29" s="22">
        <v>7.76</v>
      </c>
      <c r="P29" s="2" t="s">
        <v>0</v>
      </c>
    </row>
    <row r="30" spans="1:16" ht="14.25">
      <c r="A30" s="31"/>
      <c r="B30" s="42"/>
      <c r="C30" s="34"/>
      <c r="D30" s="34"/>
      <c r="E30" s="26"/>
      <c r="F30" s="34"/>
      <c r="G30" s="35" t="s">
        <v>56</v>
      </c>
      <c r="H30" s="36"/>
      <c r="I30" s="37"/>
      <c r="J30" s="37"/>
      <c r="K30" s="37"/>
      <c r="L30" s="38"/>
      <c r="M30" s="85">
        <v>1.4</v>
      </c>
      <c r="N30" s="85">
        <v>0.7</v>
      </c>
      <c r="O30" s="65">
        <v>0.7</v>
      </c>
      <c r="P30" s="2" t="s">
        <v>0</v>
      </c>
    </row>
    <row r="31" spans="1:16" ht="14.25">
      <c r="A31" s="31"/>
      <c r="B31" s="42"/>
      <c r="C31" s="34"/>
      <c r="D31" s="34"/>
      <c r="E31" s="26"/>
      <c r="F31" s="34"/>
      <c r="G31" s="35" t="s">
        <v>57</v>
      </c>
      <c r="H31" s="36"/>
      <c r="I31" s="37"/>
      <c r="J31" s="37"/>
      <c r="K31" s="37"/>
      <c r="L31" s="38"/>
      <c r="M31" s="65">
        <v>17.8</v>
      </c>
      <c r="N31" s="65">
        <v>10.74</v>
      </c>
      <c r="O31" s="65">
        <v>7.06</v>
      </c>
      <c r="P31" s="2" t="s">
        <v>0</v>
      </c>
    </row>
    <row r="32" spans="1:16" ht="14.25">
      <c r="A32" s="31"/>
      <c r="B32" s="32"/>
      <c r="C32" s="26"/>
      <c r="D32" s="26"/>
      <c r="E32" s="34"/>
      <c r="F32" s="34" t="s">
        <v>58</v>
      </c>
      <c r="G32" s="35"/>
      <c r="H32" s="36"/>
      <c r="I32" s="37"/>
      <c r="J32" s="37"/>
      <c r="K32" s="37"/>
      <c r="L32" s="38"/>
      <c r="M32" s="22">
        <v>28.2</v>
      </c>
      <c r="N32" s="22">
        <v>3</v>
      </c>
      <c r="O32" s="65">
        <v>25.2</v>
      </c>
      <c r="P32" s="2" t="s">
        <v>0</v>
      </c>
    </row>
    <row r="33" spans="1:16" ht="14.25">
      <c r="A33" s="31"/>
      <c r="B33" s="42"/>
      <c r="C33" s="34"/>
      <c r="D33" s="34"/>
      <c r="E33" s="26"/>
      <c r="F33" s="34"/>
      <c r="G33" s="35" t="s">
        <v>59</v>
      </c>
      <c r="H33" s="36"/>
      <c r="I33" s="37"/>
      <c r="J33" s="37"/>
      <c r="K33" s="37"/>
      <c r="L33" s="38"/>
      <c r="M33" s="65">
        <v>7.4</v>
      </c>
      <c r="N33" s="65">
        <v>1.7</v>
      </c>
      <c r="O33" s="65">
        <v>5.7</v>
      </c>
      <c r="P33" s="2" t="s">
        <v>0</v>
      </c>
    </row>
    <row r="34" spans="1:16" ht="14.25">
      <c r="A34" s="31"/>
      <c r="B34" s="42"/>
      <c r="C34" s="34"/>
      <c r="D34" s="34"/>
      <c r="E34" s="26"/>
      <c r="F34" s="34"/>
      <c r="G34" s="35" t="s">
        <v>60</v>
      </c>
      <c r="H34" s="36"/>
      <c r="I34" s="37"/>
      <c r="J34" s="37"/>
      <c r="K34" s="37"/>
      <c r="L34" s="38"/>
      <c r="M34" s="65">
        <v>20.8</v>
      </c>
      <c r="N34" s="65">
        <v>1.3</v>
      </c>
      <c r="O34" s="65">
        <v>19.5</v>
      </c>
      <c r="P34" s="2" t="s">
        <v>0</v>
      </c>
    </row>
    <row r="35" spans="1:16" ht="14.25">
      <c r="A35" s="31"/>
      <c r="B35" s="32"/>
      <c r="C35" s="26"/>
      <c r="D35" s="26"/>
      <c r="E35" s="34"/>
      <c r="F35" s="34" t="s">
        <v>61</v>
      </c>
      <c r="G35" s="35"/>
      <c r="H35" s="36"/>
      <c r="I35" s="37"/>
      <c r="J35" s="37"/>
      <c r="K35" s="37"/>
      <c r="L35" s="38"/>
      <c r="M35" s="22">
        <v>10</v>
      </c>
      <c r="N35" s="22">
        <v>34.1</v>
      </c>
      <c r="O35" s="22">
        <v>-24.1</v>
      </c>
      <c r="P35" s="2" t="s">
        <v>0</v>
      </c>
    </row>
    <row r="36" spans="1:16" ht="14.25">
      <c r="A36" s="31"/>
      <c r="B36" s="32"/>
      <c r="C36" s="26"/>
      <c r="D36" s="26"/>
      <c r="E36" s="34"/>
      <c r="F36" s="34" t="s">
        <v>67</v>
      </c>
      <c r="G36" s="35"/>
      <c r="H36" s="36"/>
      <c r="I36" s="37"/>
      <c r="J36" s="37"/>
      <c r="K36" s="37"/>
      <c r="L36" s="38"/>
      <c r="M36" s="22">
        <v>60</v>
      </c>
      <c r="N36" s="22">
        <v>25</v>
      </c>
      <c r="O36" s="22">
        <v>35</v>
      </c>
      <c r="P36" s="2" t="s">
        <v>0</v>
      </c>
    </row>
    <row r="37" spans="1:16" ht="14.25">
      <c r="A37" s="31"/>
      <c r="B37" s="32"/>
      <c r="C37" s="26"/>
      <c r="D37" s="26"/>
      <c r="E37" s="34"/>
      <c r="F37" s="34" t="s">
        <v>68</v>
      </c>
      <c r="G37" s="2"/>
      <c r="H37" s="36"/>
      <c r="I37" s="37"/>
      <c r="J37" s="37"/>
      <c r="K37" s="37"/>
      <c r="L37" s="38"/>
      <c r="M37" s="21">
        <v>18</v>
      </c>
      <c r="N37" s="21">
        <v>7</v>
      </c>
      <c r="O37" s="22">
        <v>11</v>
      </c>
      <c r="P37" s="2" t="s">
        <v>0</v>
      </c>
    </row>
    <row r="38" spans="1:16" ht="14.25">
      <c r="A38" s="31"/>
      <c r="B38" s="32"/>
      <c r="C38" s="26"/>
      <c r="D38" s="26"/>
      <c r="E38" s="34"/>
      <c r="F38" s="34" t="s">
        <v>71</v>
      </c>
      <c r="G38" s="35"/>
      <c r="H38" s="36"/>
      <c r="I38" s="37"/>
      <c r="J38" s="37"/>
      <c r="K38" s="37"/>
      <c r="L38" s="38"/>
      <c r="M38" s="22">
        <v>6</v>
      </c>
      <c r="N38" s="22">
        <v>9.4</v>
      </c>
      <c r="O38" s="22">
        <v>-3.4</v>
      </c>
      <c r="P38" s="2" t="s">
        <v>0</v>
      </c>
    </row>
    <row r="39" spans="1:16" ht="14.25">
      <c r="A39" s="31"/>
      <c r="B39" s="32"/>
      <c r="C39" s="26"/>
      <c r="D39" s="26"/>
      <c r="E39" s="34"/>
      <c r="F39" s="34" t="s">
        <v>72</v>
      </c>
      <c r="G39" s="35"/>
      <c r="H39" s="36"/>
      <c r="I39" s="37"/>
      <c r="J39" s="37"/>
      <c r="K39" s="37"/>
      <c r="L39" s="38"/>
      <c r="M39" s="22">
        <v>345</v>
      </c>
      <c r="N39" s="22">
        <v>32.5</v>
      </c>
      <c r="O39" s="22">
        <v>312.5</v>
      </c>
      <c r="P39" s="2" t="s">
        <v>0</v>
      </c>
    </row>
    <row r="40" spans="1:16" ht="14.25">
      <c r="A40" s="31"/>
      <c r="B40" s="42"/>
      <c r="C40" s="34"/>
      <c r="D40" s="34"/>
      <c r="E40" s="26"/>
      <c r="F40" s="34"/>
      <c r="G40" s="35" t="s">
        <v>73</v>
      </c>
      <c r="H40" s="36"/>
      <c r="I40" s="37"/>
      <c r="J40" s="37"/>
      <c r="K40" s="37"/>
      <c r="L40" s="38"/>
      <c r="M40" s="22">
        <v>29</v>
      </c>
      <c r="N40" s="22">
        <v>1.5</v>
      </c>
      <c r="O40" s="22">
        <v>27.5</v>
      </c>
      <c r="P40" s="2" t="s">
        <v>0</v>
      </c>
    </row>
    <row r="41" spans="1:16" ht="14.25">
      <c r="A41" s="31"/>
      <c r="B41" s="42"/>
      <c r="C41" s="34"/>
      <c r="D41" s="34"/>
      <c r="E41" s="26"/>
      <c r="F41" s="34"/>
      <c r="G41" s="35" t="s">
        <v>76</v>
      </c>
      <c r="H41" s="36"/>
      <c r="I41" s="37"/>
      <c r="J41" s="37"/>
      <c r="K41" s="37"/>
      <c r="L41" s="38"/>
      <c r="M41" s="22">
        <v>16</v>
      </c>
      <c r="N41" s="22">
        <v>0</v>
      </c>
      <c r="O41" s="22">
        <v>16</v>
      </c>
      <c r="P41" s="2" t="s">
        <v>0</v>
      </c>
    </row>
    <row r="42" spans="1:16" ht="14.25">
      <c r="A42" s="31"/>
      <c r="B42" s="42"/>
      <c r="C42" s="34"/>
      <c r="D42" s="34"/>
      <c r="E42" s="26"/>
      <c r="F42" s="34"/>
      <c r="G42" s="35" t="s">
        <v>77</v>
      </c>
      <c r="H42" s="36"/>
      <c r="I42" s="37"/>
      <c r="J42" s="37"/>
      <c r="K42" s="37"/>
      <c r="L42" s="38"/>
      <c r="M42" s="45">
        <v>300</v>
      </c>
      <c r="N42" s="45">
        <v>31</v>
      </c>
      <c r="O42" s="22">
        <v>269</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2.7</v>
      </c>
      <c r="N44" s="21">
        <v>5.7</v>
      </c>
      <c r="O44" s="22">
        <v>-3</v>
      </c>
      <c r="P44" s="2" t="s">
        <v>0</v>
      </c>
    </row>
    <row r="45" spans="1:16" ht="14.25">
      <c r="A45" s="31"/>
      <c r="B45" s="42"/>
      <c r="C45" s="34"/>
      <c r="D45" s="34"/>
      <c r="E45" s="26"/>
      <c r="F45" s="34"/>
      <c r="G45" s="35" t="s">
        <v>149</v>
      </c>
      <c r="H45" s="36"/>
      <c r="I45" s="37"/>
      <c r="J45" s="37"/>
      <c r="K45" s="37"/>
      <c r="L45" s="38"/>
      <c r="M45" s="22">
        <v>0.1</v>
      </c>
      <c r="N45" s="22">
        <v>2.8</v>
      </c>
      <c r="O45" s="22">
        <v>-2.7</v>
      </c>
      <c r="P45" s="2" t="s">
        <v>0</v>
      </c>
    </row>
    <row r="46" spans="1:16" ht="14.25">
      <c r="A46" s="31"/>
      <c r="B46" s="42"/>
      <c r="C46" s="34"/>
      <c r="D46" s="34"/>
      <c r="E46" s="26"/>
      <c r="F46" s="34"/>
      <c r="G46" s="35" t="s">
        <v>96</v>
      </c>
      <c r="H46" s="36"/>
      <c r="I46" s="37"/>
      <c r="J46" s="37"/>
      <c r="K46" s="37"/>
      <c r="L46" s="37"/>
      <c r="M46" s="45">
        <v>2.6</v>
      </c>
      <c r="N46" s="45">
        <v>2.9</v>
      </c>
      <c r="O46" s="45">
        <v>-0.3</v>
      </c>
      <c r="P46" s="2" t="s">
        <v>0</v>
      </c>
    </row>
    <row r="47" spans="1:16" ht="14.25">
      <c r="A47" s="31"/>
      <c r="B47" s="32"/>
      <c r="C47" s="26"/>
      <c r="D47" s="26"/>
      <c r="E47" s="34"/>
      <c r="F47" s="34" t="s">
        <v>97</v>
      </c>
      <c r="G47" s="35"/>
      <c r="H47" s="36"/>
      <c r="I47" s="37"/>
      <c r="J47" s="37"/>
      <c r="K47" s="37"/>
      <c r="L47" s="38"/>
      <c r="M47" s="22">
        <v>154</v>
      </c>
      <c r="N47" s="22">
        <v>11.2</v>
      </c>
      <c r="O47" s="22">
        <v>142.80000000000001</v>
      </c>
      <c r="P47" s="2" t="s">
        <v>0</v>
      </c>
    </row>
    <row r="48" spans="1:16" ht="14.25">
      <c r="A48" s="31"/>
      <c r="B48" s="42"/>
      <c r="C48" s="34"/>
      <c r="D48" s="34"/>
      <c r="F48" s="26" t="s">
        <v>150</v>
      </c>
      <c r="G48" s="48"/>
      <c r="H48" s="49"/>
      <c r="I48" s="50"/>
      <c r="J48" s="50"/>
      <c r="K48" s="50"/>
      <c r="L48" s="51"/>
      <c r="M48" s="22">
        <v>0</v>
      </c>
      <c r="N48" s="22">
        <v>0</v>
      </c>
      <c r="O48" s="22">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45">
        <v>243.5</v>
      </c>
      <c r="N52" s="45">
        <v>-54.2</v>
      </c>
      <c r="O52" s="22">
        <v>297.7</v>
      </c>
      <c r="P52" s="2" t="s">
        <v>0</v>
      </c>
    </row>
    <row r="53" spans="1:16" ht="14.25">
      <c r="A53" s="107"/>
      <c r="B53" s="46"/>
      <c r="C53" s="47"/>
      <c r="D53" s="47"/>
      <c r="E53" s="26"/>
      <c r="F53" s="47" t="s">
        <v>102</v>
      </c>
      <c r="G53" s="48"/>
      <c r="H53" s="49"/>
      <c r="I53" s="50"/>
      <c r="J53" s="50"/>
      <c r="K53" s="50"/>
      <c r="L53" s="51"/>
      <c r="M53" s="22">
        <v>25</v>
      </c>
      <c r="N53" s="22">
        <v>27</v>
      </c>
      <c r="O53" s="22">
        <v>-2</v>
      </c>
      <c r="P53" s="2" t="s">
        <v>0</v>
      </c>
    </row>
    <row r="54" spans="1:16" ht="14.25">
      <c r="A54" s="107"/>
      <c r="B54" s="46"/>
      <c r="C54" s="47"/>
      <c r="D54" s="47"/>
      <c r="E54" s="26"/>
      <c r="F54" s="47" t="s">
        <v>103</v>
      </c>
      <c r="G54" s="48"/>
      <c r="H54" s="49"/>
      <c r="I54" s="50"/>
      <c r="J54" s="50"/>
      <c r="K54" s="50"/>
      <c r="L54" s="51"/>
      <c r="M54" s="22">
        <v>218.5</v>
      </c>
      <c r="N54" s="22">
        <v>-81.2</v>
      </c>
      <c r="O54" s="22">
        <v>299.7</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65">
        <v>8.9</v>
      </c>
      <c r="N56" s="65">
        <v>-361.8</v>
      </c>
      <c r="O56" s="65">
        <v>370.7</v>
      </c>
      <c r="P56" s="2" t="s">
        <v>0</v>
      </c>
    </row>
    <row r="57" spans="1:16" ht="14.25">
      <c r="A57" s="107"/>
      <c r="B57" s="46"/>
      <c r="C57" s="47"/>
      <c r="D57" s="47"/>
      <c r="E57" s="26"/>
      <c r="F57" s="47"/>
      <c r="G57" s="48"/>
      <c r="H57" s="49" t="s">
        <v>106</v>
      </c>
      <c r="I57" s="50"/>
      <c r="J57" s="50"/>
      <c r="K57" s="50"/>
      <c r="L57" s="51"/>
      <c r="M57" s="65">
        <v>64.5</v>
      </c>
      <c r="N57" s="65">
        <v>30.1</v>
      </c>
      <c r="O57" s="65">
        <v>34.4</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2">
        <v>48.7</v>
      </c>
      <c r="N59" s="22">
        <v>25.3</v>
      </c>
      <c r="O59" s="22">
        <v>23.4</v>
      </c>
      <c r="P59" s="2" t="s">
        <v>0</v>
      </c>
    </row>
    <row r="60" spans="1:16" ht="14.25">
      <c r="A60" s="107"/>
      <c r="B60" s="46"/>
      <c r="C60" s="47"/>
      <c r="D60" s="47"/>
      <c r="E60" s="26"/>
      <c r="F60" s="47" t="s">
        <v>108</v>
      </c>
      <c r="G60" s="48"/>
      <c r="H60" s="49"/>
      <c r="I60" s="50"/>
      <c r="J60" s="37"/>
      <c r="K60" s="37"/>
      <c r="L60" s="38"/>
      <c r="M60" s="22">
        <v>13.1</v>
      </c>
      <c r="N60" s="22">
        <v>0</v>
      </c>
      <c r="O60" s="22">
        <v>13.1</v>
      </c>
      <c r="P60" s="2" t="s">
        <v>0</v>
      </c>
    </row>
    <row r="61" spans="1:16" ht="14.25">
      <c r="A61" s="107"/>
      <c r="B61" s="46"/>
      <c r="C61" s="47"/>
      <c r="D61" s="47"/>
      <c r="E61" s="26"/>
      <c r="F61" s="47" t="s">
        <v>109</v>
      </c>
      <c r="G61" s="48"/>
      <c r="H61" s="49"/>
      <c r="I61" s="50"/>
      <c r="J61" s="37"/>
      <c r="K61" s="37"/>
      <c r="L61" s="38"/>
      <c r="M61" s="22">
        <v>35.6</v>
      </c>
      <c r="N61" s="22">
        <v>25.3</v>
      </c>
      <c r="O61" s="22">
        <v>10.3</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-174.9</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-174.9</v>
      </c>
      <c r="P65" s="110" t="s">
        <v>0</v>
      </c>
    </row>
    <row r="66" spans="1:16" ht="15">
      <c r="A66" s="109"/>
      <c r="B66" s="39"/>
      <c r="C66" s="34"/>
      <c r="D66" s="34" t="s">
        <v>115</v>
      </c>
      <c r="E66" s="26"/>
      <c r="F66" s="34"/>
      <c r="G66" s="35"/>
      <c r="H66" s="36"/>
      <c r="I66" s="37"/>
      <c r="J66" s="35"/>
      <c r="K66" s="35"/>
      <c r="L66" s="38"/>
      <c r="M66" s="21"/>
      <c r="N66" s="21"/>
      <c r="O66" s="21">
        <v>142.19999999999999</v>
      </c>
      <c r="P66" s="110" t="s">
        <v>0</v>
      </c>
    </row>
    <row r="67" spans="1:16" ht="15">
      <c r="A67" s="109"/>
      <c r="B67" s="39"/>
      <c r="C67" s="34"/>
      <c r="D67" s="34"/>
      <c r="E67" s="26" t="s">
        <v>116</v>
      </c>
      <c r="F67" s="34"/>
      <c r="G67" s="35"/>
      <c r="H67" s="36"/>
      <c r="I67" s="37"/>
      <c r="J67" s="35"/>
      <c r="K67" s="35"/>
      <c r="L67" s="38"/>
      <c r="M67" s="21"/>
      <c r="N67" s="21"/>
      <c r="O67" s="21">
        <v>-36.6</v>
      </c>
      <c r="P67" s="110" t="s">
        <v>0</v>
      </c>
    </row>
    <row r="68" spans="1:16" ht="15">
      <c r="A68" s="109"/>
      <c r="B68" s="39"/>
      <c r="C68" s="34"/>
      <c r="D68" s="34"/>
      <c r="E68" s="26" t="s">
        <v>117</v>
      </c>
      <c r="F68" s="34"/>
      <c r="G68" s="35"/>
      <c r="H68" s="36"/>
      <c r="I68" s="37"/>
      <c r="J68" s="35"/>
      <c r="K68" s="35"/>
      <c r="L68" s="38"/>
      <c r="M68" s="21"/>
      <c r="N68" s="21"/>
      <c r="O68" s="21">
        <v>178.9</v>
      </c>
      <c r="P68" s="110" t="s">
        <v>0</v>
      </c>
    </row>
    <row r="69" spans="1:16" ht="15">
      <c r="A69" s="109"/>
      <c r="B69" s="39"/>
      <c r="C69" s="34"/>
      <c r="D69" s="34" t="s">
        <v>118</v>
      </c>
      <c r="E69" s="26"/>
      <c r="F69" s="34"/>
      <c r="G69" s="35"/>
      <c r="H69" s="36"/>
      <c r="I69" s="37"/>
      <c r="J69" s="35"/>
      <c r="K69" s="35"/>
      <c r="L69" s="38"/>
      <c r="M69" s="21"/>
      <c r="N69" s="21"/>
      <c r="O69" s="21">
        <v>100.9</v>
      </c>
      <c r="P69" s="110" t="s">
        <v>0</v>
      </c>
    </row>
    <row r="70" spans="1:16" ht="15">
      <c r="A70" s="109"/>
      <c r="B70" s="39"/>
      <c r="C70" s="34"/>
      <c r="D70" s="34"/>
      <c r="E70" s="26" t="s">
        <v>119</v>
      </c>
      <c r="F70" s="34"/>
      <c r="G70" s="35"/>
      <c r="H70" s="36"/>
      <c r="I70" s="37"/>
      <c r="J70" s="35"/>
      <c r="K70" s="35"/>
      <c r="L70" s="38"/>
      <c r="M70" s="21"/>
      <c r="N70" s="21"/>
      <c r="O70" s="21">
        <v>-83</v>
      </c>
      <c r="P70" s="110" t="s">
        <v>0</v>
      </c>
    </row>
    <row r="71" spans="1:16" ht="15">
      <c r="A71" s="109"/>
      <c r="B71" s="39"/>
      <c r="C71" s="34"/>
      <c r="D71" s="34"/>
      <c r="E71" s="26" t="s">
        <v>120</v>
      </c>
      <c r="F71" s="34"/>
      <c r="G71" s="35"/>
      <c r="H71" s="36"/>
      <c r="I71" s="37"/>
      <c r="J71" s="35"/>
      <c r="K71" s="35"/>
      <c r="L71" s="38"/>
      <c r="M71" s="21"/>
      <c r="N71" s="21"/>
      <c r="O71" s="21">
        <v>183.9</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-460.7</v>
      </c>
      <c r="P73" s="110" t="s">
        <v>0</v>
      </c>
    </row>
    <row r="74" spans="1:16" ht="15">
      <c r="A74" s="109"/>
      <c r="B74" s="39"/>
      <c r="C74" s="34"/>
      <c r="D74" s="34"/>
      <c r="E74" s="26" t="s">
        <v>119</v>
      </c>
      <c r="F74" s="34"/>
      <c r="G74" s="35"/>
      <c r="H74" s="36"/>
      <c r="I74" s="37"/>
      <c r="J74" s="35"/>
      <c r="K74" s="35"/>
      <c r="L74" s="38"/>
      <c r="M74" s="21"/>
      <c r="N74" s="21"/>
      <c r="O74" s="21">
        <v>-251.6</v>
      </c>
      <c r="P74" s="110" t="s">
        <v>0</v>
      </c>
    </row>
    <row r="75" spans="1:16" ht="15">
      <c r="A75" s="109"/>
      <c r="B75" s="39"/>
      <c r="C75" s="34"/>
      <c r="D75" s="34"/>
      <c r="E75" s="26" t="s">
        <v>120</v>
      </c>
      <c r="F75" s="34"/>
      <c r="G75" s="35"/>
      <c r="H75" s="36"/>
      <c r="I75" s="37"/>
      <c r="J75" s="35"/>
      <c r="K75" s="35"/>
      <c r="L75" s="38"/>
      <c r="M75" s="21"/>
      <c r="N75" s="21"/>
      <c r="O75" s="21">
        <v>-209.1</v>
      </c>
      <c r="P75" s="110" t="s">
        <v>0</v>
      </c>
    </row>
    <row r="76" spans="1:16" ht="14.25">
      <c r="A76" s="109"/>
      <c r="B76" s="42"/>
      <c r="C76" s="34"/>
      <c r="D76" s="34" t="s">
        <v>123</v>
      </c>
      <c r="E76" s="26"/>
      <c r="F76" s="34"/>
      <c r="G76" s="35"/>
      <c r="H76" s="36"/>
      <c r="I76" s="37"/>
      <c r="J76" s="2"/>
      <c r="K76" s="2"/>
      <c r="L76" s="38"/>
      <c r="M76" s="21"/>
      <c r="N76" s="21"/>
      <c r="O76" s="21">
        <v>42.7</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24</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1998</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4621.7668989225558</v>
      </c>
      <c r="N9" s="21">
        <v>4363.8364253324089</v>
      </c>
      <c r="O9" s="21">
        <v>257.827957503665</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1">
        <v>4538.5580087275366</v>
      </c>
      <c r="N11" s="21">
        <v>4320.6088088655915</v>
      </c>
      <c r="O11" s="21">
        <v>217.84668377546245</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4122.5135577524379</v>
      </c>
      <c r="N13" s="21">
        <v>4413.21500698818</v>
      </c>
      <c r="O13" s="21">
        <v>-290.80396532222517</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1">
        <v>941.95197463068575</v>
      </c>
      <c r="N15" s="21">
        <v>3088.1262451433008</v>
      </c>
      <c r="O15" s="21">
        <v>-2146.1742705126144</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21">
        <v>3180.5615831217519</v>
      </c>
      <c r="N17" s="21">
        <v>1325.0887618448796</v>
      </c>
      <c r="O17" s="21">
        <v>1855.4728212768723</v>
      </c>
      <c r="P17" s="2" t="s">
        <v>0</v>
      </c>
    </row>
    <row r="18" spans="1:16" ht="14.25">
      <c r="A18" s="31"/>
      <c r="B18" s="32"/>
      <c r="C18" s="26"/>
      <c r="D18" s="26"/>
      <c r="E18" s="34"/>
      <c r="F18" s="34" t="s">
        <v>21</v>
      </c>
      <c r="G18" s="35"/>
      <c r="H18" s="36"/>
      <c r="I18" s="37"/>
      <c r="J18" s="37"/>
      <c r="K18" s="37"/>
      <c r="L18" s="38"/>
      <c r="M18" s="21">
        <v>561.44643363621151</v>
      </c>
      <c r="N18" s="21">
        <v>725.98475244073722</v>
      </c>
      <c r="O18" s="21">
        <v>-164.53831880452574</v>
      </c>
      <c r="P18" s="2" t="s">
        <v>0</v>
      </c>
    </row>
    <row r="19" spans="1:16" ht="14.25">
      <c r="A19" s="31"/>
      <c r="B19" s="42"/>
      <c r="C19" s="34"/>
      <c r="D19" s="34"/>
      <c r="E19" s="26"/>
      <c r="F19" s="34"/>
      <c r="G19" s="35" t="s">
        <v>22</v>
      </c>
      <c r="H19" s="36"/>
      <c r="I19" s="37"/>
      <c r="J19" s="37"/>
      <c r="K19" s="37"/>
      <c r="L19" s="38"/>
      <c r="M19" s="21">
        <v>312.33234348356501</v>
      </c>
      <c r="N19" s="21">
        <v>465.9356130632832</v>
      </c>
      <c r="O19" s="21">
        <v>-153.60326957971824</v>
      </c>
      <c r="P19" s="2" t="s">
        <v>0</v>
      </c>
    </row>
    <row r="20" spans="1:16" ht="14.25">
      <c r="A20" s="31"/>
      <c r="B20" s="42"/>
      <c r="C20" s="34"/>
      <c r="D20" s="34"/>
      <c r="E20" s="34"/>
      <c r="F20" s="26"/>
      <c r="G20" s="35"/>
      <c r="H20" s="36" t="s">
        <v>23</v>
      </c>
      <c r="I20" s="37"/>
      <c r="J20" s="37"/>
      <c r="K20" s="37"/>
      <c r="L20" s="38"/>
      <c r="M20" s="21">
        <v>17.08601441376176</v>
      </c>
      <c r="N20" s="21">
        <v>0</v>
      </c>
      <c r="O20" s="21">
        <v>17.08601441376176</v>
      </c>
      <c r="P20" s="2" t="s">
        <v>0</v>
      </c>
    </row>
    <row r="21" spans="1:16" ht="14.25">
      <c r="A21" s="31"/>
      <c r="B21" s="42"/>
      <c r="C21" s="34"/>
      <c r="D21" s="34"/>
      <c r="E21" s="34"/>
      <c r="F21" s="26"/>
      <c r="G21" s="35"/>
      <c r="H21" s="36" t="s">
        <v>24</v>
      </c>
      <c r="I21" s="37"/>
      <c r="J21" s="37"/>
      <c r="K21" s="37"/>
      <c r="L21" s="38"/>
      <c r="M21" s="21">
        <v>13.327091242734173</v>
      </c>
      <c r="N21" s="21">
        <v>226.73141127061854</v>
      </c>
      <c r="O21" s="21">
        <v>-213.40432002788441</v>
      </c>
      <c r="P21" s="2" t="s">
        <v>0</v>
      </c>
    </row>
    <row r="22" spans="1:16" ht="14.25">
      <c r="A22" s="31"/>
      <c r="B22" s="42"/>
      <c r="C22" s="34"/>
      <c r="D22" s="34"/>
      <c r="E22" s="34"/>
      <c r="F22" s="26"/>
      <c r="G22" s="35"/>
      <c r="H22" s="36" t="s">
        <v>25</v>
      </c>
      <c r="I22" s="37"/>
      <c r="J22" s="37"/>
      <c r="K22" s="37"/>
      <c r="L22" s="38"/>
      <c r="M22" s="21">
        <v>281.91923782706903</v>
      </c>
      <c r="N22" s="21">
        <v>239.20420179266466</v>
      </c>
      <c r="O22" s="21">
        <v>42.715036034404399</v>
      </c>
      <c r="P22" s="2" t="s">
        <v>0</v>
      </c>
    </row>
    <row r="23" spans="1:16" ht="14.25">
      <c r="A23" s="31"/>
      <c r="B23" s="42"/>
      <c r="C23" s="34"/>
      <c r="D23" s="34"/>
      <c r="E23" s="26"/>
      <c r="F23" s="34"/>
      <c r="G23" s="35" t="s">
        <v>26</v>
      </c>
      <c r="H23" s="36"/>
      <c r="I23" s="37"/>
      <c r="J23" s="37"/>
      <c r="K23" s="37"/>
      <c r="L23" s="38"/>
      <c r="M23" s="21">
        <v>249.1140901526465</v>
      </c>
      <c r="N23" s="21">
        <v>260.04913937745397</v>
      </c>
      <c r="O23" s="21">
        <v>-10.935049224807488</v>
      </c>
      <c r="P23" s="2" t="s">
        <v>0</v>
      </c>
    </row>
    <row r="24" spans="1:16" ht="14.25">
      <c r="A24" s="31"/>
      <c r="B24" s="42"/>
      <c r="C24" s="34"/>
      <c r="D24" s="34"/>
      <c r="E24" s="34"/>
      <c r="F24" s="26"/>
      <c r="G24" s="35"/>
      <c r="H24" s="36" t="s">
        <v>27</v>
      </c>
      <c r="I24" s="37"/>
      <c r="J24" s="37"/>
      <c r="K24" s="37"/>
      <c r="L24" s="38"/>
      <c r="M24" s="21">
        <v>159.75423476867246</v>
      </c>
      <c r="N24" s="21">
        <v>113.62199585151571</v>
      </c>
      <c r="O24" s="21">
        <v>46.132238917156755</v>
      </c>
      <c r="P24" s="2" t="s">
        <v>0</v>
      </c>
    </row>
    <row r="25" spans="1:16" ht="14.25">
      <c r="A25" s="31"/>
      <c r="B25" s="42"/>
      <c r="C25" s="34"/>
      <c r="D25" s="34"/>
      <c r="E25" s="34"/>
      <c r="F25" s="26"/>
      <c r="G25" s="35"/>
      <c r="H25" s="36" t="s">
        <v>28</v>
      </c>
      <c r="I25" s="37"/>
      <c r="J25" s="37"/>
      <c r="K25" s="37"/>
      <c r="L25" s="38"/>
      <c r="M25" s="21">
        <v>14.864832539972731</v>
      </c>
      <c r="N25" s="21">
        <v>82.012869186056449</v>
      </c>
      <c r="O25" s="21">
        <v>-67.14803664608371</v>
      </c>
      <c r="P25" s="2" t="s">
        <v>0</v>
      </c>
    </row>
    <row r="26" spans="1:16" ht="14.25">
      <c r="A26" s="31"/>
      <c r="B26" s="42"/>
      <c r="C26" s="34"/>
      <c r="D26" s="34"/>
      <c r="E26" s="34"/>
      <c r="F26" s="26"/>
      <c r="G26" s="35"/>
      <c r="H26" s="36" t="s">
        <v>25</v>
      </c>
      <c r="I26" s="37"/>
      <c r="J26" s="37"/>
      <c r="K26" s="37"/>
      <c r="L26" s="38"/>
      <c r="M26" s="21">
        <v>74.495022844001284</v>
      </c>
      <c r="N26" s="21">
        <v>64.414274339881842</v>
      </c>
      <c r="O26" s="21">
        <v>10.080748504119439</v>
      </c>
      <c r="P26" s="2" t="s">
        <v>0</v>
      </c>
    </row>
    <row r="27" spans="1:16" ht="14.25">
      <c r="A27" s="31"/>
      <c r="B27" s="42"/>
      <c r="C27" s="34"/>
      <c r="D27" s="34"/>
      <c r="E27" s="26"/>
      <c r="F27" s="47"/>
      <c r="G27" s="48" t="s">
        <v>29</v>
      </c>
      <c r="H27" s="36"/>
      <c r="I27" s="37"/>
      <c r="J27" s="37"/>
      <c r="K27" s="37"/>
      <c r="L27" s="38"/>
      <c r="M27" s="21">
        <v>0</v>
      </c>
      <c r="N27" s="21">
        <v>0</v>
      </c>
      <c r="O27" s="21">
        <v>0</v>
      </c>
      <c r="P27" s="2" t="s">
        <v>0</v>
      </c>
    </row>
    <row r="28" spans="1:16" ht="15">
      <c r="A28" s="7"/>
      <c r="B28" s="83"/>
      <c r="C28" s="84"/>
      <c r="D28" s="84"/>
      <c r="E28" s="9"/>
      <c r="F28" s="84" t="s">
        <v>47</v>
      </c>
      <c r="G28" s="5"/>
      <c r="H28" s="10"/>
      <c r="I28" s="11"/>
      <c r="J28" s="17"/>
      <c r="K28" s="17"/>
      <c r="L28" s="20"/>
      <c r="M28" s="21">
        <v>1520.3135625365214</v>
      </c>
      <c r="N28" s="21">
        <v>361.02748456278601</v>
      </c>
      <c r="O28" s="21">
        <v>1159.2860779737355</v>
      </c>
      <c r="P28" s="2" t="s">
        <v>0</v>
      </c>
    </row>
    <row r="29" spans="1:16" ht="14.25">
      <c r="A29" s="31"/>
      <c r="B29" s="32"/>
      <c r="C29" s="26"/>
      <c r="D29" s="26"/>
      <c r="E29" s="34"/>
      <c r="F29" s="34" t="s">
        <v>55</v>
      </c>
      <c r="G29" s="35"/>
      <c r="H29" s="36"/>
      <c r="I29" s="37"/>
      <c r="J29" s="37"/>
      <c r="K29" s="37"/>
      <c r="L29" s="38"/>
      <c r="M29" s="21">
        <v>32.805147674422578</v>
      </c>
      <c r="N29" s="21">
        <v>19.546400489343455</v>
      </c>
      <c r="O29" s="21">
        <v>13.258747185079125</v>
      </c>
      <c r="P29" s="2" t="s">
        <v>0</v>
      </c>
    </row>
    <row r="30" spans="1:16" ht="14.25">
      <c r="A30" s="31"/>
      <c r="B30" s="42"/>
      <c r="C30" s="34"/>
      <c r="D30" s="34"/>
      <c r="E30" s="26"/>
      <c r="F30" s="34"/>
      <c r="G30" s="35" t="s">
        <v>56</v>
      </c>
      <c r="H30" s="36"/>
      <c r="I30" s="37"/>
      <c r="J30" s="37"/>
      <c r="K30" s="37"/>
      <c r="L30" s="38"/>
      <c r="M30" s="21">
        <v>2.3920420179266464</v>
      </c>
      <c r="N30" s="21">
        <v>1.1960210089633232</v>
      </c>
      <c r="O30" s="21">
        <v>1.1960210089633232</v>
      </c>
      <c r="P30" s="2" t="s">
        <v>0</v>
      </c>
    </row>
    <row r="31" spans="1:16" ht="14.25">
      <c r="A31" s="31"/>
      <c r="B31" s="42"/>
      <c r="C31" s="34"/>
      <c r="D31" s="34"/>
      <c r="E31" s="26"/>
      <c r="F31" s="34"/>
      <c r="G31" s="35" t="s">
        <v>57</v>
      </c>
      <c r="H31" s="36"/>
      <c r="I31" s="37"/>
      <c r="J31" s="37"/>
      <c r="K31" s="37"/>
      <c r="L31" s="38"/>
      <c r="M31" s="21">
        <v>30.413105656495937</v>
      </c>
      <c r="N31" s="21">
        <v>18.350379480380131</v>
      </c>
      <c r="O31" s="21">
        <v>12.062726176115802</v>
      </c>
      <c r="P31" s="2" t="s">
        <v>0</v>
      </c>
    </row>
    <row r="32" spans="1:16" ht="14.25">
      <c r="A32" s="31"/>
      <c r="B32" s="32"/>
      <c r="C32" s="26"/>
      <c r="D32" s="26"/>
      <c r="E32" s="34"/>
      <c r="F32" s="34" t="s">
        <v>58</v>
      </c>
      <c r="G32" s="35"/>
      <c r="H32" s="36"/>
      <c r="I32" s="37"/>
      <c r="J32" s="37"/>
      <c r="K32" s="37"/>
      <c r="L32" s="38"/>
      <c r="M32" s="21">
        <v>48.182560646808163</v>
      </c>
      <c r="N32" s="21">
        <v>5.125804324128528</v>
      </c>
      <c r="O32" s="21">
        <v>43.056756322679632</v>
      </c>
      <c r="P32" s="2" t="s">
        <v>0</v>
      </c>
    </row>
    <row r="33" spans="1:16" ht="14.25">
      <c r="A33" s="31"/>
      <c r="B33" s="42"/>
      <c r="C33" s="34"/>
      <c r="D33" s="34"/>
      <c r="E33" s="26"/>
      <c r="F33" s="34"/>
      <c r="G33" s="35" t="s">
        <v>59</v>
      </c>
      <c r="H33" s="36"/>
      <c r="I33" s="37"/>
      <c r="J33" s="37"/>
      <c r="K33" s="37"/>
      <c r="L33" s="38"/>
      <c r="M33" s="21">
        <v>12.643650666183703</v>
      </c>
      <c r="N33" s="21">
        <v>2.9046224503394993</v>
      </c>
      <c r="O33" s="21">
        <v>9.7390282158442041</v>
      </c>
      <c r="P33" s="2" t="s">
        <v>0</v>
      </c>
    </row>
    <row r="34" spans="1:16" ht="14.25">
      <c r="A34" s="31"/>
      <c r="B34" s="42"/>
      <c r="C34" s="34"/>
      <c r="D34" s="34"/>
      <c r="E34" s="26"/>
      <c r="F34" s="34"/>
      <c r="G34" s="35" t="s">
        <v>60</v>
      </c>
      <c r="H34" s="36"/>
      <c r="I34" s="37"/>
      <c r="J34" s="37"/>
      <c r="K34" s="37"/>
      <c r="L34" s="38"/>
      <c r="M34" s="21">
        <v>35.53890998062446</v>
      </c>
      <c r="N34" s="21">
        <v>2.2211818737890288</v>
      </c>
      <c r="O34" s="21">
        <v>33.317728106835432</v>
      </c>
      <c r="P34" s="2" t="s">
        <v>0</v>
      </c>
    </row>
    <row r="35" spans="1:16" ht="14.25">
      <c r="A35" s="31"/>
      <c r="B35" s="32"/>
      <c r="C35" s="26"/>
      <c r="D35" s="26"/>
      <c r="E35" s="34"/>
      <c r="F35" s="34" t="s">
        <v>61</v>
      </c>
      <c r="G35" s="35"/>
      <c r="H35" s="36"/>
      <c r="I35" s="37"/>
      <c r="J35" s="37"/>
      <c r="K35" s="37"/>
      <c r="L35" s="38"/>
      <c r="M35" s="21">
        <v>17.08601441376176</v>
      </c>
      <c r="N35" s="21">
        <v>58.263309150927604</v>
      </c>
      <c r="O35" s="21">
        <v>-41.177294737165845</v>
      </c>
      <c r="P35" s="2" t="s">
        <v>0</v>
      </c>
    </row>
    <row r="36" spans="1:16" ht="14.25">
      <c r="A36" s="31"/>
      <c r="B36" s="32"/>
      <c r="C36" s="26"/>
      <c r="D36" s="26"/>
      <c r="E36" s="34"/>
      <c r="F36" s="34" t="s">
        <v>67</v>
      </c>
      <c r="G36" s="35"/>
      <c r="H36" s="36"/>
      <c r="I36" s="37"/>
      <c r="J36" s="37"/>
      <c r="K36" s="37"/>
      <c r="L36" s="38"/>
      <c r="M36" s="21">
        <v>102.51608648257056</v>
      </c>
      <c r="N36" s="21">
        <v>42.715036034404399</v>
      </c>
      <c r="O36" s="21">
        <v>59.801050448166166</v>
      </c>
      <c r="P36" s="2" t="s">
        <v>0</v>
      </c>
    </row>
    <row r="37" spans="1:16" ht="14.25">
      <c r="A37" s="31"/>
      <c r="B37" s="32"/>
      <c r="C37" s="26"/>
      <c r="D37" s="26"/>
      <c r="E37" s="34"/>
      <c r="F37" s="34" t="s">
        <v>68</v>
      </c>
      <c r="G37" s="2"/>
      <c r="H37" s="36"/>
      <c r="I37" s="37"/>
      <c r="J37" s="37"/>
      <c r="K37" s="37"/>
      <c r="L37" s="38"/>
      <c r="M37" s="21">
        <v>30.75482594477117</v>
      </c>
      <c r="N37" s="21">
        <v>11.960210089633232</v>
      </c>
      <c r="O37" s="21">
        <v>18.794615855137938</v>
      </c>
      <c r="P37" s="2" t="s">
        <v>0</v>
      </c>
    </row>
    <row r="38" spans="1:16" ht="14.25">
      <c r="A38" s="31"/>
      <c r="B38" s="32"/>
      <c r="C38" s="26"/>
      <c r="D38" s="26"/>
      <c r="E38" s="34"/>
      <c r="F38" s="34" t="s">
        <v>71</v>
      </c>
      <c r="G38" s="35"/>
      <c r="H38" s="36"/>
      <c r="I38" s="37"/>
      <c r="J38" s="37"/>
      <c r="K38" s="37"/>
      <c r="L38" s="38"/>
      <c r="M38" s="21">
        <v>10.251608648257056</v>
      </c>
      <c r="N38" s="21">
        <v>16.060853548936056</v>
      </c>
      <c r="O38" s="21">
        <v>-5.8092449006789986</v>
      </c>
      <c r="P38" s="2" t="s">
        <v>0</v>
      </c>
    </row>
    <row r="39" spans="1:16" ht="14.25">
      <c r="A39" s="31"/>
      <c r="B39" s="32"/>
      <c r="C39" s="26"/>
      <c r="D39" s="26"/>
      <c r="E39" s="34"/>
      <c r="F39" s="34" t="s">
        <v>72</v>
      </c>
      <c r="G39" s="35"/>
      <c r="H39" s="36"/>
      <c r="I39" s="37"/>
      <c r="J39" s="37"/>
      <c r="K39" s="37"/>
      <c r="L39" s="38"/>
      <c r="M39" s="21">
        <v>589.46749727478073</v>
      </c>
      <c r="N39" s="21">
        <v>55.529546844725722</v>
      </c>
      <c r="O39" s="21">
        <v>533.93795043005503</v>
      </c>
      <c r="P39" s="2" t="s">
        <v>0</v>
      </c>
    </row>
    <row r="40" spans="1:16" ht="14.25">
      <c r="A40" s="31"/>
      <c r="B40" s="42"/>
      <c r="C40" s="34"/>
      <c r="D40" s="34"/>
      <c r="E40" s="26"/>
      <c r="F40" s="34"/>
      <c r="G40" s="35" t="s">
        <v>73</v>
      </c>
      <c r="H40" s="36"/>
      <c r="I40" s="37"/>
      <c r="J40" s="37"/>
      <c r="K40" s="37"/>
      <c r="L40" s="38"/>
      <c r="M40" s="21">
        <v>49.549441799909104</v>
      </c>
      <c r="N40" s="21">
        <v>2.562902162064264</v>
      </c>
      <c r="O40" s="21">
        <v>46.986539637844842</v>
      </c>
      <c r="P40" s="2" t="s">
        <v>0</v>
      </c>
    </row>
    <row r="41" spans="1:16" ht="14.25">
      <c r="A41" s="31"/>
      <c r="B41" s="42"/>
      <c r="C41" s="34"/>
      <c r="D41" s="34"/>
      <c r="E41" s="26"/>
      <c r="F41" s="34"/>
      <c r="G41" s="35" t="s">
        <v>76</v>
      </c>
      <c r="H41" s="36"/>
      <c r="I41" s="37"/>
      <c r="J41" s="37"/>
      <c r="K41" s="37"/>
      <c r="L41" s="38"/>
      <c r="M41" s="21">
        <v>27.337623062018817</v>
      </c>
      <c r="N41" s="21">
        <v>0</v>
      </c>
      <c r="O41" s="21">
        <v>27.337623062018817</v>
      </c>
      <c r="P41" s="2" t="s">
        <v>0</v>
      </c>
    </row>
    <row r="42" spans="1:16" ht="14.25">
      <c r="A42" s="31"/>
      <c r="B42" s="42"/>
      <c r="C42" s="34"/>
      <c r="D42" s="34"/>
      <c r="E42" s="26"/>
      <c r="F42" s="34"/>
      <c r="G42" s="35" t="s">
        <v>77</v>
      </c>
      <c r="H42" s="36"/>
      <c r="I42" s="37"/>
      <c r="J42" s="37"/>
      <c r="K42" s="37"/>
      <c r="L42" s="38"/>
      <c r="M42" s="21">
        <v>512.58043241285282</v>
      </c>
      <c r="N42" s="21">
        <v>52.96664468266146</v>
      </c>
      <c r="O42" s="21">
        <v>459.61378773019135</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4.613223891715676</v>
      </c>
      <c r="N44" s="21">
        <v>9.7390282158442041</v>
      </c>
      <c r="O44" s="21">
        <v>-5.125804324128528</v>
      </c>
      <c r="P44" s="2" t="s">
        <v>0</v>
      </c>
    </row>
    <row r="45" spans="1:16" ht="14.25">
      <c r="A45" s="31"/>
      <c r="B45" s="42"/>
      <c r="C45" s="34"/>
      <c r="D45" s="34"/>
      <c r="E45" s="26"/>
      <c r="F45" s="34"/>
      <c r="G45" s="35" t="s">
        <v>149</v>
      </c>
      <c r="H45" s="36"/>
      <c r="I45" s="37"/>
      <c r="J45" s="37"/>
      <c r="K45" s="37"/>
      <c r="L45" s="38"/>
      <c r="M45" s="21">
        <v>0.1708601441376176</v>
      </c>
      <c r="N45" s="21">
        <v>4.7840840358532928</v>
      </c>
      <c r="O45" s="21">
        <v>-4.613223891715676</v>
      </c>
      <c r="P45" s="2" t="s">
        <v>0</v>
      </c>
    </row>
    <row r="46" spans="1:16" ht="14.25">
      <c r="A46" s="31"/>
      <c r="B46" s="42"/>
      <c r="C46" s="34"/>
      <c r="D46" s="34"/>
      <c r="E46" s="26"/>
      <c r="F46" s="34"/>
      <c r="G46" s="35" t="s">
        <v>96</v>
      </c>
      <c r="H46" s="36"/>
      <c r="I46" s="37"/>
      <c r="J46" s="37"/>
      <c r="K46" s="37"/>
      <c r="L46" s="37"/>
      <c r="M46" s="44">
        <v>4.4423637475780575</v>
      </c>
      <c r="N46" s="21">
        <v>4.9549441799909104</v>
      </c>
      <c r="O46" s="21">
        <v>-0.51258043241285278</v>
      </c>
      <c r="P46" s="2" t="s">
        <v>0</v>
      </c>
    </row>
    <row r="47" spans="1:16" ht="14.25">
      <c r="A47" s="31"/>
      <c r="B47" s="32"/>
      <c r="C47" s="26"/>
      <c r="D47" s="26"/>
      <c r="E47" s="34"/>
      <c r="F47" s="34" t="s">
        <v>97</v>
      </c>
      <c r="G47" s="35"/>
      <c r="H47" s="36"/>
      <c r="I47" s="37"/>
      <c r="J47" s="37"/>
      <c r="K47" s="37"/>
      <c r="L47" s="38"/>
      <c r="M47" s="21">
        <v>263.12462197193111</v>
      </c>
      <c r="N47" s="21">
        <v>19.136336143413171</v>
      </c>
      <c r="O47" s="21">
        <v>243.98828582851797</v>
      </c>
      <c r="P47" s="2" t="s">
        <v>0</v>
      </c>
    </row>
    <row r="48" spans="1:16" ht="14.25">
      <c r="A48" s="31"/>
      <c r="B48" s="42"/>
      <c r="C48" s="34"/>
      <c r="D48" s="34"/>
      <c r="F48" s="26" t="s">
        <v>150</v>
      </c>
      <c r="G48" s="48"/>
      <c r="H48" s="49"/>
      <c r="I48" s="50"/>
      <c r="J48" s="50"/>
      <c r="K48" s="50"/>
      <c r="L48" s="51"/>
      <c r="M48" s="21">
        <v>0</v>
      </c>
      <c r="N48" s="21">
        <v>0</v>
      </c>
      <c r="O48" s="21">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21">
        <v>416.04445097509887</v>
      </c>
      <c r="N52" s="21">
        <v>-92.606198122588751</v>
      </c>
      <c r="O52" s="21">
        <v>508.65064909768762</v>
      </c>
      <c r="P52" s="2" t="s">
        <v>0</v>
      </c>
    </row>
    <row r="53" spans="1:16" ht="14.25">
      <c r="A53" s="107"/>
      <c r="B53" s="46"/>
      <c r="C53" s="47"/>
      <c r="D53" s="47"/>
      <c r="E53" s="26"/>
      <c r="F53" s="47" t="s">
        <v>102</v>
      </c>
      <c r="G53" s="48"/>
      <c r="H53" s="49"/>
      <c r="I53" s="50"/>
      <c r="J53" s="50"/>
      <c r="K53" s="50"/>
      <c r="L53" s="51"/>
      <c r="M53" s="21">
        <v>42.715036034404399</v>
      </c>
      <c r="N53" s="21">
        <v>46.132238917156755</v>
      </c>
      <c r="O53" s="21">
        <v>-3.4172028827523522</v>
      </c>
      <c r="P53" s="2" t="s">
        <v>0</v>
      </c>
    </row>
    <row r="54" spans="1:16" ht="14.25">
      <c r="A54" s="107"/>
      <c r="B54" s="46"/>
      <c r="C54" s="47"/>
      <c r="D54" s="47"/>
      <c r="E54" s="26"/>
      <c r="F54" s="47" t="s">
        <v>103</v>
      </c>
      <c r="G54" s="48"/>
      <c r="H54" s="49"/>
      <c r="I54" s="50"/>
      <c r="J54" s="50"/>
      <c r="K54" s="50"/>
      <c r="L54" s="51"/>
      <c r="M54" s="21">
        <v>373.32941494069445</v>
      </c>
      <c r="N54" s="21">
        <v>-138.73843703974549</v>
      </c>
      <c r="O54" s="21">
        <v>512.06785198043997</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21">
        <v>15.206552828247968</v>
      </c>
      <c r="N56" s="21">
        <v>-618.17200148990048</v>
      </c>
      <c r="O56" s="21">
        <v>633.37855431814842</v>
      </c>
      <c r="P56" s="2" t="s">
        <v>0</v>
      </c>
    </row>
    <row r="57" spans="1:16" ht="14.25">
      <c r="A57" s="107"/>
      <c r="B57" s="46"/>
      <c r="C57" s="47"/>
      <c r="D57" s="47"/>
      <c r="E57" s="26"/>
      <c r="F57" s="47"/>
      <c r="G57" s="48"/>
      <c r="H57" s="49" t="s">
        <v>106</v>
      </c>
      <c r="I57" s="50"/>
      <c r="J57" s="50"/>
      <c r="K57" s="50"/>
      <c r="L57" s="51"/>
      <c r="M57" s="21">
        <v>110.20479296876336</v>
      </c>
      <c r="N57" s="21">
        <v>51.428903385422899</v>
      </c>
      <c r="O57" s="21">
        <v>58.775889583340451</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1">
        <v>83.208890195019777</v>
      </c>
      <c r="N59" s="21">
        <v>43.227616466817253</v>
      </c>
      <c r="O59" s="21">
        <v>39.981273728202517</v>
      </c>
      <c r="P59" s="2" t="s">
        <v>0</v>
      </c>
    </row>
    <row r="60" spans="1:16" ht="14.25">
      <c r="A60" s="107"/>
      <c r="B60" s="46"/>
      <c r="C60" s="47"/>
      <c r="D60" s="47"/>
      <c r="E60" s="26"/>
      <c r="F60" s="47" t="s">
        <v>108</v>
      </c>
      <c r="G60" s="48"/>
      <c r="H60" s="49"/>
      <c r="I60" s="50"/>
      <c r="J60" s="37"/>
      <c r="K60" s="37"/>
      <c r="L60" s="38"/>
      <c r="M60" s="21">
        <v>22.382678882027907</v>
      </c>
      <c r="N60" s="21">
        <v>0</v>
      </c>
      <c r="O60" s="21">
        <v>22.382678882027907</v>
      </c>
      <c r="P60" s="2" t="s">
        <v>0</v>
      </c>
    </row>
    <row r="61" spans="1:16" ht="14.25">
      <c r="A61" s="107"/>
      <c r="B61" s="46"/>
      <c r="C61" s="47"/>
      <c r="D61" s="47"/>
      <c r="E61" s="26"/>
      <c r="F61" s="47" t="s">
        <v>109</v>
      </c>
      <c r="G61" s="48"/>
      <c r="H61" s="49"/>
      <c r="I61" s="50"/>
      <c r="J61" s="37"/>
      <c r="K61" s="37"/>
      <c r="L61" s="38"/>
      <c r="M61" s="21">
        <v>60.826211312991873</v>
      </c>
      <c r="N61" s="21">
        <v>43.227616466817253</v>
      </c>
      <c r="O61" s="21">
        <v>17.598594846174613</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-298.83439209669319</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-298.83439209669319</v>
      </c>
      <c r="P65" s="110" t="s">
        <v>0</v>
      </c>
    </row>
    <row r="66" spans="1:16" ht="15">
      <c r="A66" s="109"/>
      <c r="B66" s="39"/>
      <c r="C66" s="34"/>
      <c r="D66" s="34" t="s">
        <v>115</v>
      </c>
      <c r="E66" s="26"/>
      <c r="F66" s="34"/>
      <c r="G66" s="35"/>
      <c r="H66" s="36"/>
      <c r="I66" s="37"/>
      <c r="J66" s="35"/>
      <c r="K66" s="35"/>
      <c r="L66" s="38"/>
      <c r="M66" s="21"/>
      <c r="N66" s="21"/>
      <c r="O66" s="21">
        <v>242.96312496369222</v>
      </c>
      <c r="P66" s="110" t="s">
        <v>0</v>
      </c>
    </row>
    <row r="67" spans="1:16" ht="15">
      <c r="A67" s="109"/>
      <c r="B67" s="39"/>
      <c r="C67" s="34"/>
      <c r="D67" s="34"/>
      <c r="E67" s="26" t="s">
        <v>116</v>
      </c>
      <c r="F67" s="34"/>
      <c r="G67" s="35"/>
      <c r="H67" s="36"/>
      <c r="I67" s="37"/>
      <c r="J67" s="35"/>
      <c r="K67" s="35"/>
      <c r="L67" s="38"/>
      <c r="M67" s="21"/>
      <c r="N67" s="21"/>
      <c r="O67" s="21">
        <v>-62.534812754368048</v>
      </c>
      <c r="P67" s="110" t="s">
        <v>0</v>
      </c>
    </row>
    <row r="68" spans="1:16" ht="15">
      <c r="A68" s="109"/>
      <c r="B68" s="39"/>
      <c r="C68" s="34"/>
      <c r="D68" s="34"/>
      <c r="E68" s="26" t="s">
        <v>117</v>
      </c>
      <c r="F68" s="34"/>
      <c r="G68" s="35"/>
      <c r="H68" s="36"/>
      <c r="I68" s="37"/>
      <c r="J68" s="35"/>
      <c r="K68" s="35"/>
      <c r="L68" s="38"/>
      <c r="M68" s="21"/>
      <c r="N68" s="21"/>
      <c r="O68" s="21">
        <v>305.66879786219789</v>
      </c>
      <c r="P68" s="110" t="s">
        <v>0</v>
      </c>
    </row>
    <row r="69" spans="1:16" ht="15">
      <c r="A69" s="109"/>
      <c r="B69" s="39"/>
      <c r="C69" s="34"/>
      <c r="D69" s="34" t="s">
        <v>118</v>
      </c>
      <c r="E69" s="26"/>
      <c r="F69" s="34"/>
      <c r="G69" s="35"/>
      <c r="H69" s="36"/>
      <c r="I69" s="37"/>
      <c r="J69" s="35"/>
      <c r="K69" s="35"/>
      <c r="L69" s="38"/>
      <c r="M69" s="21"/>
      <c r="N69" s="21"/>
      <c r="O69" s="21">
        <v>172.39788543485616</v>
      </c>
      <c r="P69" s="110" t="s">
        <v>0</v>
      </c>
    </row>
    <row r="70" spans="1:16" ht="15">
      <c r="A70" s="109"/>
      <c r="B70" s="39"/>
      <c r="C70" s="34"/>
      <c r="D70" s="34"/>
      <c r="E70" s="26" t="s">
        <v>119</v>
      </c>
      <c r="F70" s="34"/>
      <c r="G70" s="35"/>
      <c r="H70" s="36"/>
      <c r="I70" s="37"/>
      <c r="J70" s="35"/>
      <c r="K70" s="35"/>
      <c r="L70" s="38"/>
      <c r="M70" s="21"/>
      <c r="N70" s="21"/>
      <c r="O70" s="21">
        <v>-141.8139196342226</v>
      </c>
      <c r="P70" s="110" t="s">
        <v>0</v>
      </c>
    </row>
    <row r="71" spans="1:16" ht="15">
      <c r="A71" s="109"/>
      <c r="B71" s="39"/>
      <c r="C71" s="34"/>
      <c r="D71" s="34"/>
      <c r="E71" s="26" t="s">
        <v>120</v>
      </c>
      <c r="F71" s="34"/>
      <c r="G71" s="35"/>
      <c r="H71" s="36"/>
      <c r="I71" s="37"/>
      <c r="J71" s="35"/>
      <c r="K71" s="35"/>
      <c r="L71" s="38"/>
      <c r="M71" s="21"/>
      <c r="N71" s="21"/>
      <c r="O71" s="21">
        <v>314.21180506907876</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-787.15268404200424</v>
      </c>
      <c r="P73" s="110" t="s">
        <v>0</v>
      </c>
    </row>
    <row r="74" spans="1:16" ht="15">
      <c r="A74" s="109"/>
      <c r="B74" s="39"/>
      <c r="C74" s="34"/>
      <c r="D74" s="34"/>
      <c r="E74" s="26" t="s">
        <v>119</v>
      </c>
      <c r="F74" s="34"/>
      <c r="G74" s="35"/>
      <c r="H74" s="36"/>
      <c r="I74" s="37"/>
      <c r="J74" s="35"/>
      <c r="K74" s="35"/>
      <c r="L74" s="38"/>
      <c r="M74" s="21"/>
      <c r="N74" s="21"/>
      <c r="O74" s="21">
        <v>-429.8841226502459</v>
      </c>
      <c r="P74" s="110" t="s">
        <v>0</v>
      </c>
    </row>
    <row r="75" spans="1:16" ht="15">
      <c r="A75" s="109"/>
      <c r="B75" s="39"/>
      <c r="C75" s="34"/>
      <c r="D75" s="34"/>
      <c r="E75" s="26" t="s">
        <v>120</v>
      </c>
      <c r="F75" s="34"/>
      <c r="G75" s="35"/>
      <c r="H75" s="36"/>
      <c r="I75" s="37"/>
      <c r="J75" s="35"/>
      <c r="K75" s="35"/>
      <c r="L75" s="38"/>
      <c r="M75" s="21"/>
      <c r="N75" s="21"/>
      <c r="O75" s="21">
        <v>-357.2685613917584</v>
      </c>
      <c r="P75" s="110" t="s">
        <v>0</v>
      </c>
    </row>
    <row r="76" spans="1:16" ht="14.25">
      <c r="A76" s="109"/>
      <c r="B76" s="42"/>
      <c r="C76" s="34"/>
      <c r="D76" s="34" t="s">
        <v>123</v>
      </c>
      <c r="E76" s="26"/>
      <c r="F76" s="34"/>
      <c r="G76" s="35"/>
      <c r="H76" s="36"/>
      <c r="I76" s="37"/>
      <c r="J76" s="2"/>
      <c r="K76" s="2"/>
      <c r="L76" s="38"/>
      <c r="M76" s="21"/>
      <c r="N76" s="21"/>
      <c r="O76" s="21">
        <v>72.957281546762729</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41.006434593028224</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A83" s="133" t="s">
        <v>148</v>
      </c>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3:GC116"/>
  <sheetViews>
    <sheetView workbookViewId="0">
      <pane xSplit="2" topLeftCell="C1" activePane="topRight" state="frozen"/>
      <selection pane="topRight"/>
    </sheetView>
  </sheetViews>
  <sheetFormatPr baseColWidth="10" defaultRowHeight="12.75"/>
  <cols>
    <col min="1" max="1" width="11.42578125" style="266"/>
    <col min="2" max="2" width="78.28515625" style="266" customWidth="1"/>
    <col min="3" max="142" width="9.7109375" style="266" customWidth="1"/>
    <col min="143" max="152" width="9.7109375" style="268" customWidth="1"/>
    <col min="153" max="182" width="9.7109375" style="266" customWidth="1"/>
    <col min="183" max="16384" width="11.42578125" style="266"/>
  </cols>
  <sheetData>
    <row r="3" spans="1:182" ht="39.950000000000003" customHeight="1">
      <c r="B3" s="267" t="s">
        <v>172</v>
      </c>
    </row>
    <row r="4" spans="1:182" ht="15.75">
      <c r="A4" s="269"/>
    </row>
    <row r="5" spans="1:182" ht="15.75">
      <c r="A5" s="270"/>
      <c r="B5" s="271"/>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c r="AW5" s="272"/>
      <c r="AX5" s="272"/>
      <c r="AY5" s="272"/>
      <c r="AZ5" s="272"/>
      <c r="BA5" s="272"/>
      <c r="BB5" s="272"/>
      <c r="BC5" s="272"/>
      <c r="BD5" s="272"/>
      <c r="BE5" s="272"/>
      <c r="BF5" s="272"/>
      <c r="BG5" s="272"/>
      <c r="BH5" s="272"/>
      <c r="BI5" s="272"/>
      <c r="BJ5" s="272"/>
      <c r="BK5" s="272"/>
      <c r="BL5" s="272"/>
      <c r="BM5" s="272"/>
      <c r="BN5" s="272"/>
      <c r="BO5" s="272"/>
      <c r="BP5" s="272"/>
      <c r="BQ5" s="272"/>
      <c r="BR5" s="272"/>
      <c r="BS5" s="272"/>
      <c r="BT5" s="272"/>
      <c r="BU5" s="272"/>
      <c r="BV5" s="272"/>
      <c r="BW5" s="272"/>
      <c r="BX5" s="272"/>
      <c r="BY5" s="272"/>
      <c r="BZ5" s="272"/>
      <c r="CA5" s="272"/>
      <c r="CB5" s="272"/>
      <c r="CC5" s="272"/>
      <c r="CD5" s="272"/>
      <c r="CE5" s="272"/>
      <c r="CF5" s="272"/>
      <c r="CG5" s="272"/>
      <c r="CH5" s="272"/>
      <c r="CI5" s="272"/>
      <c r="CJ5" s="272"/>
      <c r="CK5" s="272"/>
      <c r="CL5" s="272"/>
      <c r="CM5" s="272"/>
      <c r="CN5" s="272"/>
      <c r="CO5" s="272"/>
      <c r="CP5" s="272"/>
      <c r="CQ5" s="272"/>
      <c r="CR5" s="272"/>
      <c r="CS5" s="272"/>
      <c r="CT5" s="272"/>
      <c r="CU5" s="272"/>
      <c r="CV5" s="272"/>
      <c r="CW5" s="272"/>
      <c r="CX5" s="272"/>
      <c r="CY5" s="272"/>
      <c r="CZ5" s="272"/>
      <c r="DA5" s="272"/>
      <c r="DB5" s="272"/>
      <c r="DC5" s="272"/>
      <c r="DD5" s="272"/>
      <c r="DE5" s="272"/>
      <c r="DF5" s="272"/>
      <c r="DG5" s="272"/>
      <c r="DH5" s="272"/>
      <c r="DI5" s="272"/>
      <c r="DJ5" s="272"/>
      <c r="DK5" s="272"/>
      <c r="DL5" s="272"/>
      <c r="DM5" s="272"/>
      <c r="DN5" s="272"/>
      <c r="DO5" s="272"/>
      <c r="DP5" s="272"/>
      <c r="DQ5" s="272"/>
      <c r="DR5" s="272"/>
      <c r="DS5" s="272"/>
      <c r="DT5" s="272"/>
      <c r="DU5" s="272"/>
      <c r="DV5" s="272"/>
      <c r="DW5" s="272"/>
      <c r="DX5" s="272"/>
      <c r="DY5" s="272"/>
      <c r="DZ5" s="272"/>
      <c r="EA5" s="272"/>
      <c r="EB5" s="272"/>
      <c r="EC5" s="272"/>
      <c r="ED5" s="272"/>
      <c r="EE5" s="272"/>
      <c r="EF5" s="272"/>
      <c r="EG5" s="272"/>
      <c r="EH5" s="272"/>
      <c r="EI5" s="272"/>
      <c r="EJ5" s="272"/>
      <c r="EK5" s="272"/>
      <c r="EL5" s="272"/>
      <c r="EM5" s="272"/>
      <c r="EN5" s="272"/>
      <c r="EO5" s="272"/>
      <c r="EP5" s="272"/>
      <c r="EQ5" s="272"/>
      <c r="ER5" s="272"/>
      <c r="ES5" s="272"/>
      <c r="ET5" s="272"/>
      <c r="EU5" s="272"/>
      <c r="EV5" s="272"/>
      <c r="EW5" s="272"/>
      <c r="EX5" s="272"/>
      <c r="EY5" s="272"/>
      <c r="EZ5" s="272"/>
      <c r="FA5" s="272"/>
      <c r="FB5" s="272"/>
      <c r="FC5" s="272"/>
      <c r="FD5" s="272"/>
      <c r="FE5" s="272"/>
      <c r="FF5" s="272"/>
      <c r="FG5" s="272"/>
      <c r="FH5" s="272"/>
      <c r="FI5" s="272"/>
      <c r="FJ5" s="272"/>
      <c r="FK5" s="272"/>
      <c r="FL5" s="272"/>
      <c r="FM5" s="272"/>
      <c r="FN5" s="272"/>
      <c r="FO5" s="272"/>
      <c r="FP5" s="272"/>
      <c r="FQ5" s="272"/>
      <c r="FR5" s="272"/>
      <c r="FS5" s="272"/>
      <c r="FT5" s="272"/>
      <c r="FU5" s="272"/>
      <c r="FV5" s="272"/>
      <c r="FW5" s="272"/>
      <c r="FX5" s="272"/>
      <c r="FY5" s="272"/>
      <c r="FZ5" s="272"/>
    </row>
    <row r="6" spans="1:182" s="273" customFormat="1" ht="24.95" customHeight="1">
      <c r="B6" s="274" t="s">
        <v>381</v>
      </c>
      <c r="C6" s="275">
        <v>33970</v>
      </c>
      <c r="D6" s="275">
        <v>34001</v>
      </c>
      <c r="E6" s="275">
        <v>34029</v>
      </c>
      <c r="F6" s="275">
        <v>34060</v>
      </c>
      <c r="G6" s="275">
        <v>34090</v>
      </c>
      <c r="H6" s="275">
        <v>34121</v>
      </c>
      <c r="I6" s="275">
        <v>34151</v>
      </c>
      <c r="J6" s="275">
        <v>34182</v>
      </c>
      <c r="K6" s="275">
        <v>34213</v>
      </c>
      <c r="L6" s="275">
        <v>34243</v>
      </c>
      <c r="M6" s="275">
        <v>34274</v>
      </c>
      <c r="N6" s="275">
        <v>34304</v>
      </c>
      <c r="O6" s="275">
        <v>34335</v>
      </c>
      <c r="P6" s="275">
        <v>34366</v>
      </c>
      <c r="Q6" s="275">
        <v>34394</v>
      </c>
      <c r="R6" s="275">
        <v>34425</v>
      </c>
      <c r="S6" s="275">
        <v>34455</v>
      </c>
      <c r="T6" s="275">
        <v>34486</v>
      </c>
      <c r="U6" s="275">
        <v>34516</v>
      </c>
      <c r="V6" s="275">
        <v>34547</v>
      </c>
      <c r="W6" s="275">
        <v>34578</v>
      </c>
      <c r="X6" s="275">
        <v>34608</v>
      </c>
      <c r="Y6" s="275">
        <v>34639</v>
      </c>
      <c r="Z6" s="275">
        <v>34669</v>
      </c>
      <c r="AA6" s="275">
        <v>34700</v>
      </c>
      <c r="AB6" s="275">
        <v>34731</v>
      </c>
      <c r="AC6" s="275">
        <v>34759</v>
      </c>
      <c r="AD6" s="275">
        <v>34790</v>
      </c>
      <c r="AE6" s="275">
        <v>34820</v>
      </c>
      <c r="AF6" s="275">
        <v>34851</v>
      </c>
      <c r="AG6" s="275">
        <v>34881</v>
      </c>
      <c r="AH6" s="275">
        <v>34912</v>
      </c>
      <c r="AI6" s="275">
        <v>34943</v>
      </c>
      <c r="AJ6" s="275">
        <v>34973</v>
      </c>
      <c r="AK6" s="275">
        <v>35004</v>
      </c>
      <c r="AL6" s="275">
        <v>35034</v>
      </c>
      <c r="AM6" s="275">
        <v>35065</v>
      </c>
      <c r="AN6" s="275">
        <v>35096</v>
      </c>
      <c r="AO6" s="275">
        <v>35125</v>
      </c>
      <c r="AP6" s="275">
        <v>35156</v>
      </c>
      <c r="AQ6" s="275">
        <v>35186</v>
      </c>
      <c r="AR6" s="275">
        <v>35217</v>
      </c>
      <c r="AS6" s="275">
        <v>35247</v>
      </c>
      <c r="AT6" s="275">
        <v>35278</v>
      </c>
      <c r="AU6" s="275">
        <v>35309</v>
      </c>
      <c r="AV6" s="275">
        <v>35339</v>
      </c>
      <c r="AW6" s="275">
        <v>35370</v>
      </c>
      <c r="AX6" s="275">
        <v>35400</v>
      </c>
      <c r="AY6" s="275">
        <v>35431</v>
      </c>
      <c r="AZ6" s="275">
        <v>35462</v>
      </c>
      <c r="BA6" s="275">
        <v>35490</v>
      </c>
      <c r="BB6" s="275">
        <v>35521</v>
      </c>
      <c r="BC6" s="275">
        <v>35551</v>
      </c>
      <c r="BD6" s="275">
        <v>35582</v>
      </c>
      <c r="BE6" s="275">
        <v>35612</v>
      </c>
      <c r="BF6" s="275">
        <v>35643</v>
      </c>
      <c r="BG6" s="275">
        <v>35674</v>
      </c>
      <c r="BH6" s="275">
        <v>35704</v>
      </c>
      <c r="BI6" s="275">
        <v>35735</v>
      </c>
      <c r="BJ6" s="275">
        <v>35765</v>
      </c>
      <c r="BK6" s="275">
        <v>35796</v>
      </c>
      <c r="BL6" s="275">
        <v>35827</v>
      </c>
      <c r="BM6" s="275">
        <v>35855</v>
      </c>
      <c r="BN6" s="275">
        <v>35886</v>
      </c>
      <c r="BO6" s="275">
        <v>35916</v>
      </c>
      <c r="BP6" s="275">
        <v>35947</v>
      </c>
      <c r="BQ6" s="275">
        <v>35977</v>
      </c>
      <c r="BR6" s="275">
        <v>36008</v>
      </c>
      <c r="BS6" s="275">
        <v>36039</v>
      </c>
      <c r="BT6" s="275">
        <v>36069</v>
      </c>
      <c r="BU6" s="275">
        <v>36100</v>
      </c>
      <c r="BV6" s="275">
        <v>36130</v>
      </c>
      <c r="BW6" s="275">
        <v>36161</v>
      </c>
      <c r="BX6" s="275">
        <v>36192</v>
      </c>
      <c r="BY6" s="275">
        <v>36220</v>
      </c>
      <c r="BZ6" s="275">
        <v>36251</v>
      </c>
      <c r="CA6" s="275">
        <v>36281</v>
      </c>
      <c r="CB6" s="275">
        <v>36312</v>
      </c>
      <c r="CC6" s="275">
        <v>36342</v>
      </c>
      <c r="CD6" s="275">
        <v>36373</v>
      </c>
      <c r="CE6" s="275">
        <v>36404</v>
      </c>
      <c r="CF6" s="275">
        <v>36434</v>
      </c>
      <c r="CG6" s="275">
        <v>36465</v>
      </c>
      <c r="CH6" s="275">
        <v>36495</v>
      </c>
      <c r="CI6" s="275">
        <v>36526</v>
      </c>
      <c r="CJ6" s="275">
        <v>36557</v>
      </c>
      <c r="CK6" s="275">
        <v>36586</v>
      </c>
      <c r="CL6" s="275">
        <v>36617</v>
      </c>
      <c r="CM6" s="275">
        <v>36647</v>
      </c>
      <c r="CN6" s="275">
        <v>36678</v>
      </c>
      <c r="CO6" s="275">
        <v>36708</v>
      </c>
      <c r="CP6" s="275">
        <v>36739</v>
      </c>
      <c r="CQ6" s="275">
        <v>36770</v>
      </c>
      <c r="CR6" s="275">
        <v>36800</v>
      </c>
      <c r="CS6" s="275">
        <v>36831</v>
      </c>
      <c r="CT6" s="275">
        <v>36861</v>
      </c>
      <c r="CU6" s="275">
        <v>36892</v>
      </c>
      <c r="CV6" s="275">
        <v>36923</v>
      </c>
      <c r="CW6" s="275">
        <v>36951</v>
      </c>
      <c r="CX6" s="275">
        <v>36982</v>
      </c>
      <c r="CY6" s="275">
        <v>37012</v>
      </c>
      <c r="CZ6" s="275">
        <v>37043</v>
      </c>
      <c r="DA6" s="275">
        <v>37073</v>
      </c>
      <c r="DB6" s="275">
        <v>37104</v>
      </c>
      <c r="DC6" s="275">
        <v>37135</v>
      </c>
      <c r="DD6" s="275">
        <v>37165</v>
      </c>
      <c r="DE6" s="275">
        <v>37196</v>
      </c>
      <c r="DF6" s="275">
        <v>37226</v>
      </c>
      <c r="DG6" s="275">
        <v>37257</v>
      </c>
      <c r="DH6" s="275">
        <v>37288</v>
      </c>
      <c r="DI6" s="275">
        <v>37316</v>
      </c>
      <c r="DJ6" s="275">
        <v>37347</v>
      </c>
      <c r="DK6" s="275">
        <v>37377</v>
      </c>
      <c r="DL6" s="275">
        <v>37408</v>
      </c>
      <c r="DM6" s="275">
        <v>37438</v>
      </c>
      <c r="DN6" s="275">
        <v>37469</v>
      </c>
      <c r="DO6" s="275">
        <v>37500</v>
      </c>
      <c r="DP6" s="275">
        <v>37530</v>
      </c>
      <c r="DQ6" s="275">
        <v>37561</v>
      </c>
      <c r="DR6" s="275">
        <v>37591</v>
      </c>
      <c r="DS6" s="275">
        <v>37622</v>
      </c>
      <c r="DT6" s="275">
        <v>37653</v>
      </c>
      <c r="DU6" s="275">
        <v>37681</v>
      </c>
      <c r="DV6" s="275">
        <v>37712</v>
      </c>
      <c r="DW6" s="275">
        <v>37742</v>
      </c>
      <c r="DX6" s="275">
        <v>37773</v>
      </c>
      <c r="DY6" s="275">
        <v>37803</v>
      </c>
      <c r="DZ6" s="275">
        <v>37834</v>
      </c>
      <c r="EA6" s="275">
        <v>37865</v>
      </c>
      <c r="EB6" s="275">
        <v>37895</v>
      </c>
      <c r="EC6" s="275">
        <v>37926</v>
      </c>
      <c r="ED6" s="275">
        <v>37956</v>
      </c>
      <c r="EE6" s="275">
        <v>37987</v>
      </c>
      <c r="EF6" s="275">
        <v>38018</v>
      </c>
      <c r="EG6" s="275">
        <v>38047</v>
      </c>
      <c r="EH6" s="275">
        <v>38078</v>
      </c>
      <c r="EI6" s="275">
        <v>38108</v>
      </c>
      <c r="EJ6" s="275">
        <v>38139</v>
      </c>
      <c r="EK6" s="275">
        <v>38169</v>
      </c>
      <c r="EL6" s="275">
        <v>38200</v>
      </c>
      <c r="EM6" s="275">
        <v>38231</v>
      </c>
      <c r="EN6" s="275">
        <v>38261</v>
      </c>
      <c r="EO6" s="275">
        <v>38292</v>
      </c>
      <c r="EP6" s="275">
        <v>38322</v>
      </c>
      <c r="EQ6" s="275">
        <v>38353</v>
      </c>
      <c r="ER6" s="275">
        <v>38384</v>
      </c>
      <c r="ES6" s="275">
        <v>38412</v>
      </c>
      <c r="ET6" s="275">
        <v>38443</v>
      </c>
      <c r="EU6" s="275">
        <v>38473</v>
      </c>
      <c r="EV6" s="275">
        <v>38504</v>
      </c>
      <c r="EW6" s="275">
        <v>38534</v>
      </c>
      <c r="EX6" s="275">
        <v>38565</v>
      </c>
      <c r="EY6" s="275">
        <v>38596</v>
      </c>
      <c r="EZ6" s="275">
        <v>38626</v>
      </c>
      <c r="FA6" s="275">
        <v>38657</v>
      </c>
      <c r="FB6" s="275">
        <v>38687</v>
      </c>
      <c r="FC6" s="275">
        <v>38718</v>
      </c>
      <c r="FD6" s="275">
        <v>38749</v>
      </c>
      <c r="FE6" s="275">
        <v>38777</v>
      </c>
      <c r="FF6" s="275">
        <v>38808</v>
      </c>
      <c r="FG6" s="275">
        <v>38838</v>
      </c>
      <c r="FH6" s="275">
        <v>38869</v>
      </c>
      <c r="FI6" s="275">
        <v>38899</v>
      </c>
      <c r="FJ6" s="275">
        <v>38930</v>
      </c>
      <c r="FK6" s="275">
        <v>38961</v>
      </c>
      <c r="FL6" s="275">
        <v>38991</v>
      </c>
      <c r="FM6" s="275">
        <v>39022</v>
      </c>
      <c r="FN6" s="275">
        <v>39052</v>
      </c>
      <c r="FO6" s="275">
        <v>39083</v>
      </c>
      <c r="FP6" s="275">
        <v>39114</v>
      </c>
      <c r="FQ6" s="275">
        <v>39142</v>
      </c>
      <c r="FR6" s="275">
        <v>39173</v>
      </c>
      <c r="FS6" s="275">
        <v>39203</v>
      </c>
      <c r="FT6" s="275">
        <v>39234</v>
      </c>
      <c r="FU6" s="275">
        <v>39264</v>
      </c>
      <c r="FV6" s="275">
        <v>39295</v>
      </c>
      <c r="FW6" s="275">
        <v>39326</v>
      </c>
      <c r="FX6" s="275">
        <v>39356</v>
      </c>
      <c r="FY6" s="275">
        <v>39387</v>
      </c>
      <c r="FZ6" s="275">
        <v>39417</v>
      </c>
    </row>
    <row r="7" spans="1:182" ht="15.75">
      <c r="A7" s="269"/>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c r="AW7" s="276"/>
      <c r="AX7" s="276"/>
      <c r="AY7" s="276"/>
      <c r="AZ7" s="276"/>
      <c r="BA7" s="276"/>
      <c r="BB7" s="276"/>
      <c r="BC7" s="276"/>
      <c r="BD7" s="276"/>
      <c r="BE7" s="276"/>
      <c r="BF7" s="276"/>
      <c r="BG7" s="276"/>
      <c r="BH7" s="276"/>
      <c r="BI7" s="276"/>
      <c r="BJ7" s="276"/>
      <c r="BK7" s="276"/>
      <c r="BL7" s="276"/>
      <c r="BM7" s="276"/>
      <c r="BN7" s="276"/>
      <c r="BO7" s="276"/>
      <c r="BP7" s="276"/>
      <c r="BQ7" s="276"/>
      <c r="BR7" s="276"/>
      <c r="BS7" s="276"/>
      <c r="BT7" s="276"/>
      <c r="BU7" s="276"/>
      <c r="BV7" s="276"/>
      <c r="BW7" s="276"/>
      <c r="BX7" s="276"/>
      <c r="BY7" s="276"/>
      <c r="BZ7" s="276"/>
      <c r="CA7" s="276"/>
      <c r="CB7" s="276"/>
      <c r="CC7" s="276"/>
      <c r="CD7" s="276"/>
      <c r="CE7" s="276"/>
      <c r="CF7" s="276"/>
      <c r="CG7" s="276"/>
      <c r="CH7" s="276"/>
      <c r="CI7" s="276"/>
      <c r="CJ7" s="276"/>
      <c r="CK7" s="276"/>
      <c r="CL7" s="276"/>
      <c r="CM7" s="276"/>
      <c r="CN7" s="276"/>
      <c r="CO7" s="276"/>
      <c r="CP7" s="276"/>
      <c r="CQ7" s="276"/>
      <c r="CR7" s="276"/>
      <c r="CS7" s="276"/>
      <c r="CT7" s="276"/>
      <c r="CU7" s="276"/>
      <c r="CV7" s="276"/>
      <c r="CW7" s="276"/>
      <c r="CX7" s="276"/>
      <c r="CY7" s="276"/>
      <c r="CZ7" s="276"/>
      <c r="DA7" s="276"/>
      <c r="DB7" s="276"/>
      <c r="DC7" s="276"/>
      <c r="DD7" s="276"/>
      <c r="DE7" s="276"/>
      <c r="DF7" s="276"/>
      <c r="DG7" s="276"/>
      <c r="DH7" s="276"/>
      <c r="DI7" s="276"/>
      <c r="DJ7" s="276"/>
      <c r="DK7" s="276"/>
      <c r="DL7" s="276"/>
      <c r="DM7" s="276"/>
      <c r="DN7" s="276"/>
      <c r="DO7" s="276"/>
      <c r="DP7" s="276"/>
      <c r="DQ7" s="276"/>
      <c r="DR7" s="276"/>
      <c r="DS7" s="276"/>
      <c r="DT7" s="276"/>
      <c r="DU7" s="276"/>
      <c r="DV7" s="276"/>
      <c r="DW7" s="276"/>
      <c r="DX7" s="276"/>
      <c r="DY7" s="276"/>
      <c r="DZ7" s="276"/>
      <c r="EA7" s="276"/>
      <c r="EB7" s="276"/>
      <c r="EC7" s="276"/>
      <c r="ED7" s="276"/>
      <c r="EE7" s="276"/>
      <c r="EF7" s="276"/>
      <c r="EG7" s="276"/>
      <c r="EH7" s="276"/>
      <c r="EI7" s="276"/>
      <c r="EJ7" s="276"/>
      <c r="EK7" s="276"/>
      <c r="EL7" s="276"/>
      <c r="EM7" s="277"/>
      <c r="EN7" s="277"/>
      <c r="EO7" s="277"/>
      <c r="EP7" s="277"/>
      <c r="EQ7" s="277"/>
      <c r="ER7" s="277"/>
      <c r="ES7" s="277"/>
      <c r="ET7" s="277"/>
      <c r="EU7" s="277"/>
      <c r="EV7" s="277"/>
      <c r="EW7" s="278"/>
      <c r="EX7" s="276"/>
      <c r="EY7" s="276"/>
      <c r="EZ7" s="276"/>
      <c r="FA7" s="276"/>
      <c r="FB7" s="276"/>
      <c r="FC7" s="276"/>
      <c r="FD7" s="276"/>
      <c r="FE7" s="276"/>
      <c r="FF7" s="276"/>
      <c r="FG7" s="276"/>
      <c r="FH7" s="276"/>
      <c r="FI7" s="276"/>
      <c r="FJ7" s="276"/>
      <c r="FK7" s="276"/>
      <c r="FL7" s="276"/>
      <c r="FM7" s="276"/>
      <c r="FN7" s="276"/>
      <c r="FO7" s="276"/>
      <c r="FP7" s="276"/>
      <c r="FQ7" s="276"/>
      <c r="FR7" s="276"/>
      <c r="FS7" s="276"/>
      <c r="FT7" s="276"/>
      <c r="FU7" s="276"/>
      <c r="FV7" s="276"/>
      <c r="FW7" s="276"/>
      <c r="FX7" s="276"/>
      <c r="FY7" s="276"/>
      <c r="FZ7" s="276"/>
    </row>
    <row r="8" spans="1:182" ht="15" customHeight="1">
      <c r="B8" s="279" t="s">
        <v>173</v>
      </c>
      <c r="C8" s="278">
        <v>466.45699999999999</v>
      </c>
      <c r="D8" s="278">
        <v>463.36399999999998</v>
      </c>
      <c r="E8" s="278">
        <v>463.947</v>
      </c>
      <c r="F8" s="278">
        <v>483.49400000000003</v>
      </c>
      <c r="G8" s="278">
        <v>481.39</v>
      </c>
      <c r="H8" s="278">
        <v>479.70299999999997</v>
      </c>
      <c r="I8" s="278">
        <v>498.93700000000001</v>
      </c>
      <c r="J8" s="278">
        <v>501.49599999999998</v>
      </c>
      <c r="K8" s="278">
        <v>486.07600000000002</v>
      </c>
      <c r="L8" s="278">
        <v>490.11799999999999</v>
      </c>
      <c r="M8" s="278">
        <v>496.71699999999998</v>
      </c>
      <c r="N8" s="278">
        <v>540.39300000000003</v>
      </c>
      <c r="O8" s="278">
        <v>504.09199999999998</v>
      </c>
      <c r="P8" s="278">
        <v>480.26400000000001</v>
      </c>
      <c r="Q8" s="278">
        <v>483.80399999999997</v>
      </c>
      <c r="R8" s="278">
        <v>508.74599999999998</v>
      </c>
      <c r="S8" s="278">
        <v>507.38299999999998</v>
      </c>
      <c r="T8" s="278">
        <v>518.09299999999996</v>
      </c>
      <c r="U8" s="278">
        <v>535.64800000000002</v>
      </c>
      <c r="V8" s="278">
        <v>528.28499999999997</v>
      </c>
      <c r="W8" s="278">
        <v>535.11300000000006</v>
      </c>
      <c r="X8" s="278">
        <v>544.97299999999996</v>
      </c>
      <c r="Y8" s="278">
        <v>535.02300000000002</v>
      </c>
      <c r="Z8" s="278">
        <v>573.98800000000006</v>
      </c>
      <c r="AA8" s="278">
        <v>538.99800000000005</v>
      </c>
      <c r="AB8" s="278">
        <v>524.11099999999999</v>
      </c>
      <c r="AC8" s="278">
        <v>540.149</v>
      </c>
      <c r="AD8" s="278">
        <v>557.53300000000002</v>
      </c>
      <c r="AE8" s="278">
        <v>548.28200000000004</v>
      </c>
      <c r="AF8" s="278">
        <v>567.83500000000004</v>
      </c>
      <c r="AG8" s="278">
        <v>583.47299999999996</v>
      </c>
      <c r="AH8" s="278">
        <v>573.32500000000005</v>
      </c>
      <c r="AI8" s="278">
        <v>576.03</v>
      </c>
      <c r="AJ8" s="278">
        <v>565.43799999999999</v>
      </c>
      <c r="AK8" s="278">
        <v>559.64300000000003</v>
      </c>
      <c r="AL8" s="278">
        <v>613.72900000000004</v>
      </c>
      <c r="AM8" s="278">
        <v>570.04999999999995</v>
      </c>
      <c r="AN8" s="278">
        <v>563.18100000000004</v>
      </c>
      <c r="AO8" s="278">
        <v>572.24300000000005</v>
      </c>
      <c r="AP8" s="278">
        <v>580.34299999999996</v>
      </c>
      <c r="AQ8" s="278">
        <v>594.66700000000003</v>
      </c>
      <c r="AR8" s="278">
        <v>595.32500000000005</v>
      </c>
      <c r="AS8" s="278">
        <v>608.57299999999998</v>
      </c>
      <c r="AT8" s="278">
        <v>603.24300000000005</v>
      </c>
      <c r="AU8" s="278">
        <v>606.55600000000004</v>
      </c>
      <c r="AV8" s="278">
        <v>604.23500000000001</v>
      </c>
      <c r="AW8" s="278">
        <v>628.51199999999994</v>
      </c>
      <c r="AX8" s="278">
        <v>653.69899999999996</v>
      </c>
      <c r="AY8" s="278">
        <v>623.54700000000003</v>
      </c>
      <c r="AZ8" s="278">
        <v>612.505</v>
      </c>
      <c r="BA8" s="278">
        <v>631.077</v>
      </c>
      <c r="BB8" s="278">
        <v>635.45699999999999</v>
      </c>
      <c r="BC8" s="278">
        <v>634.18299999999999</v>
      </c>
      <c r="BD8" s="278">
        <v>643.84</v>
      </c>
      <c r="BE8" s="278">
        <v>678.74400000000003</v>
      </c>
      <c r="BF8" s="278">
        <v>647.98500000000001</v>
      </c>
      <c r="BG8" s="278">
        <v>654.20299999999997</v>
      </c>
      <c r="BH8" s="278">
        <v>649.827</v>
      </c>
      <c r="BI8" s="278">
        <v>633.06899999999996</v>
      </c>
      <c r="BJ8" s="278">
        <v>711.1</v>
      </c>
      <c r="BK8" s="278">
        <v>693.90099999999995</v>
      </c>
      <c r="BL8" s="278">
        <v>697.25300000000004</v>
      </c>
      <c r="BM8" s="278">
        <v>691.46900000000005</v>
      </c>
      <c r="BN8" s="278">
        <v>695.50699999999995</v>
      </c>
      <c r="BO8" s="278">
        <v>691.73199999999997</v>
      </c>
      <c r="BP8" s="278">
        <v>709.197</v>
      </c>
      <c r="BQ8" s="278">
        <v>720.83399999999995</v>
      </c>
      <c r="BR8" s="278">
        <v>707.32799999999997</v>
      </c>
      <c r="BS8" s="278">
        <v>695.05399999999997</v>
      </c>
      <c r="BT8" s="278">
        <v>686.404</v>
      </c>
      <c r="BU8" s="278">
        <v>675.70100000000002</v>
      </c>
      <c r="BV8" s="278">
        <v>735.59400000000005</v>
      </c>
      <c r="BW8" s="278">
        <v>709.59299999999996</v>
      </c>
      <c r="BX8" s="278">
        <v>724.63</v>
      </c>
      <c r="BY8" s="278">
        <v>745.34400000000005</v>
      </c>
      <c r="BZ8" s="278">
        <v>758.5</v>
      </c>
      <c r="CA8" s="278">
        <v>761.38</v>
      </c>
      <c r="CB8" s="278">
        <v>771.27800000000002</v>
      </c>
      <c r="CC8" s="278">
        <v>985.94500000000005</v>
      </c>
      <c r="CD8" s="278">
        <v>846.72799999999995</v>
      </c>
      <c r="CE8" s="278">
        <v>820.64800000000002</v>
      </c>
      <c r="CF8" s="278">
        <v>886.24099999999999</v>
      </c>
      <c r="CG8" s="278">
        <v>1059.5630000000001</v>
      </c>
      <c r="CH8" s="278">
        <v>1041.1369999999999</v>
      </c>
      <c r="CI8" s="278">
        <v>1007.181</v>
      </c>
      <c r="CJ8" s="278">
        <v>888.952</v>
      </c>
      <c r="CK8" s="278">
        <v>875.51</v>
      </c>
      <c r="CL8" s="278">
        <v>1010.167</v>
      </c>
      <c r="CM8" s="278">
        <v>923.70100000000002</v>
      </c>
      <c r="CN8" s="278">
        <v>1075.172</v>
      </c>
      <c r="CO8" s="278">
        <v>965.79200000000003</v>
      </c>
      <c r="CP8" s="278">
        <v>941.17100000000005</v>
      </c>
      <c r="CQ8" s="278">
        <v>988.96900000000005</v>
      </c>
      <c r="CR8" s="278">
        <v>910.83399999999995</v>
      </c>
      <c r="CS8" s="278">
        <v>894.80200000000002</v>
      </c>
      <c r="CT8" s="278">
        <v>1001.478</v>
      </c>
      <c r="CU8" s="278">
        <v>891.37699999999995</v>
      </c>
      <c r="CV8" s="278">
        <v>892.05799999999999</v>
      </c>
      <c r="CW8" s="278">
        <v>888.46600000000001</v>
      </c>
      <c r="CX8" s="278">
        <v>904.97299999999996</v>
      </c>
      <c r="CY8" s="278">
        <v>930.69600000000003</v>
      </c>
      <c r="CZ8" s="278">
        <v>952.82600000000002</v>
      </c>
      <c r="DA8" s="278">
        <v>975.31200000000001</v>
      </c>
      <c r="DB8" s="278">
        <v>957.46400000000006</v>
      </c>
      <c r="DC8" s="278">
        <v>931.85199999999998</v>
      </c>
      <c r="DD8" s="278">
        <v>898.072</v>
      </c>
      <c r="DE8" s="278">
        <v>909.52300000000002</v>
      </c>
      <c r="DF8" s="278">
        <v>1012.409</v>
      </c>
      <c r="DG8" s="278">
        <v>916.928</v>
      </c>
      <c r="DH8" s="278">
        <v>875.303</v>
      </c>
      <c r="DI8" s="278">
        <v>890.47799999999995</v>
      </c>
      <c r="DJ8" s="278">
        <v>919.18700000000001</v>
      </c>
      <c r="DK8" s="278">
        <v>918.87099999999998</v>
      </c>
      <c r="DL8" s="278">
        <v>933.33799999999997</v>
      </c>
      <c r="DM8" s="278">
        <v>961.34500000000003</v>
      </c>
      <c r="DN8" s="278">
        <v>958.26099999999997</v>
      </c>
      <c r="DO8" s="278">
        <v>938.25300000000004</v>
      </c>
      <c r="DP8" s="278">
        <v>929.58500000000004</v>
      </c>
      <c r="DQ8" s="278">
        <v>925.36500000000001</v>
      </c>
      <c r="DR8" s="278">
        <v>1038.7629999999999</v>
      </c>
      <c r="DS8" s="278">
        <v>946.61500000000001</v>
      </c>
      <c r="DT8" s="278">
        <v>960.697</v>
      </c>
      <c r="DU8" s="278">
        <v>969.28599999999994</v>
      </c>
      <c r="DV8" s="278">
        <v>1033.6099999999999</v>
      </c>
      <c r="DW8" s="278">
        <v>1036.1500000000001</v>
      </c>
      <c r="DX8" s="278">
        <v>1089.23</v>
      </c>
      <c r="DY8" s="278">
        <v>1198.82</v>
      </c>
      <c r="DZ8" s="278">
        <v>1254.03</v>
      </c>
      <c r="EA8" s="278">
        <v>1283.33</v>
      </c>
      <c r="EB8" s="278">
        <v>1253.9000000000001</v>
      </c>
      <c r="EC8" s="278">
        <v>1240.44</v>
      </c>
      <c r="ED8" s="278">
        <v>1377.1</v>
      </c>
      <c r="EE8" s="278">
        <v>1319.93</v>
      </c>
      <c r="EF8" s="278">
        <v>1320.63</v>
      </c>
      <c r="EG8" s="278">
        <v>1330.59</v>
      </c>
      <c r="EH8" s="278">
        <v>1346.85</v>
      </c>
      <c r="EI8" s="278">
        <v>1381.37</v>
      </c>
      <c r="EJ8" s="280">
        <v>1392.32</v>
      </c>
      <c r="EK8" s="280">
        <v>1424.88</v>
      </c>
      <c r="EL8" s="280">
        <v>1408.65</v>
      </c>
      <c r="EM8" s="278">
        <v>1413.63</v>
      </c>
      <c r="EN8" s="278">
        <v>1396.99</v>
      </c>
      <c r="EO8" s="278">
        <v>1483.33</v>
      </c>
      <c r="EP8" s="278">
        <v>1523.51</v>
      </c>
      <c r="EQ8" s="278">
        <v>1471.61</v>
      </c>
      <c r="ER8" s="278">
        <v>1426.43</v>
      </c>
      <c r="ES8" s="278">
        <v>1404.18</v>
      </c>
      <c r="ET8" s="278">
        <v>1454.14</v>
      </c>
      <c r="EU8" s="278">
        <v>1501.53</v>
      </c>
      <c r="EV8" s="278">
        <v>1571.24</v>
      </c>
      <c r="EW8" s="278">
        <v>1619.6</v>
      </c>
      <c r="EX8" s="278">
        <v>1611.7</v>
      </c>
      <c r="EY8" s="278">
        <v>1639.27</v>
      </c>
      <c r="EZ8" s="278">
        <v>1680</v>
      </c>
      <c r="FA8" s="278">
        <v>1678.46</v>
      </c>
      <c r="FB8" s="278">
        <v>1804.89</v>
      </c>
      <c r="FC8" s="278">
        <v>1733.38</v>
      </c>
      <c r="FD8" s="278">
        <v>1779.62</v>
      </c>
      <c r="FE8" s="278">
        <v>1771.25</v>
      </c>
      <c r="FF8" s="278">
        <v>1834.02</v>
      </c>
      <c r="FG8" s="278">
        <v>1918.6</v>
      </c>
      <c r="FH8" s="278">
        <v>1950.99</v>
      </c>
      <c r="FI8" s="278">
        <v>1987.86</v>
      </c>
      <c r="FJ8" s="278">
        <v>1973.54</v>
      </c>
      <c r="FK8" s="278" t="s">
        <v>174</v>
      </c>
      <c r="FL8" s="278">
        <v>2088.56</v>
      </c>
      <c r="FM8" s="278">
        <v>2120.1</v>
      </c>
      <c r="FN8" s="277">
        <v>2263.7399999999998</v>
      </c>
      <c r="FO8" s="277">
        <v>2170.37</v>
      </c>
      <c r="FP8" s="278">
        <v>2134</v>
      </c>
      <c r="FQ8" s="277">
        <v>2323.81</v>
      </c>
      <c r="FR8" s="277">
        <v>2322.8200000000002</v>
      </c>
      <c r="FS8" s="278">
        <v>2419.23</v>
      </c>
      <c r="FT8" s="278">
        <v>2434.59</v>
      </c>
      <c r="FU8" s="278">
        <v>2504.42</v>
      </c>
      <c r="FV8" s="278">
        <v>2439.5500000000002</v>
      </c>
      <c r="FW8" s="278">
        <v>2410.5100000000002</v>
      </c>
      <c r="FX8" s="278">
        <v>2438.59</v>
      </c>
      <c r="FY8" s="278">
        <v>2463.34</v>
      </c>
      <c r="FZ8" s="278">
        <v>2592.5500000000002</v>
      </c>
    </row>
    <row r="9" spans="1:182" ht="15" customHeight="1">
      <c r="B9" s="279" t="s">
        <v>175</v>
      </c>
      <c r="C9" s="278">
        <v>2604.8629999999998</v>
      </c>
      <c r="D9" s="278">
        <v>2613.7040000000002</v>
      </c>
      <c r="E9" s="278">
        <v>2641.7310000000002</v>
      </c>
      <c r="F9" s="278">
        <v>2676.873</v>
      </c>
      <c r="G9" s="278">
        <v>2709.413</v>
      </c>
      <c r="H9" s="278">
        <v>2741.0590000000002</v>
      </c>
      <c r="I9" s="278">
        <v>2780.893</v>
      </c>
      <c r="J9" s="278">
        <v>2816.3670000000002</v>
      </c>
      <c r="K9" s="278">
        <v>2845.8429999999998</v>
      </c>
      <c r="L9" s="278">
        <v>2876.3009999999999</v>
      </c>
      <c r="M9" s="278">
        <v>2916.1419999999998</v>
      </c>
      <c r="N9" s="278">
        <v>3040.6709999999998</v>
      </c>
      <c r="O9" s="278">
        <v>3034.8389999999999</v>
      </c>
      <c r="P9" s="278">
        <v>3029.9009999999998</v>
      </c>
      <c r="Q9" s="278">
        <v>3064.5189999999998</v>
      </c>
      <c r="R9" s="278">
        <v>3106.183</v>
      </c>
      <c r="S9" s="278">
        <v>3122.1790000000001</v>
      </c>
      <c r="T9" s="278">
        <v>3175.4270000000001</v>
      </c>
      <c r="U9" s="278">
        <v>3227.4050000000002</v>
      </c>
      <c r="V9" s="278">
        <v>3240.433</v>
      </c>
      <c r="W9" s="278">
        <v>3272.0210000000002</v>
      </c>
      <c r="X9" s="278">
        <v>3310.5920000000001</v>
      </c>
      <c r="Y9" s="278">
        <v>3320.857</v>
      </c>
      <c r="Z9" s="278">
        <v>3420.52</v>
      </c>
      <c r="AA9" s="278">
        <v>3424.0929999999998</v>
      </c>
      <c r="AB9" s="278">
        <v>3417.415</v>
      </c>
      <c r="AC9" s="278">
        <v>3454.5990000000002</v>
      </c>
      <c r="AD9" s="278">
        <v>3487.931</v>
      </c>
      <c r="AE9" s="278">
        <v>3506.3850000000002</v>
      </c>
      <c r="AF9" s="278">
        <v>3539.9110000000001</v>
      </c>
      <c r="AG9" s="278">
        <v>3580.3290000000002</v>
      </c>
      <c r="AH9" s="278">
        <v>3614.6959999999999</v>
      </c>
      <c r="AI9" s="278">
        <v>3643.4969999999998</v>
      </c>
      <c r="AJ9" s="278">
        <v>3664.1390000000001</v>
      </c>
      <c r="AK9" s="278">
        <v>3683.6379999999999</v>
      </c>
      <c r="AL9" s="278">
        <v>3827.5010000000002</v>
      </c>
      <c r="AM9" s="278">
        <v>3810.723</v>
      </c>
      <c r="AN9" s="278">
        <v>3816.8229999999999</v>
      </c>
      <c r="AO9" s="278">
        <v>3842.5250000000001</v>
      </c>
      <c r="AP9" s="278">
        <v>3872.8339999999998</v>
      </c>
      <c r="AQ9" s="278">
        <v>3911.777</v>
      </c>
      <c r="AR9" s="278">
        <v>3937.5749999999998</v>
      </c>
      <c r="AS9" s="278">
        <v>3975.3780000000002</v>
      </c>
      <c r="AT9" s="278">
        <v>3995.2640000000001</v>
      </c>
      <c r="AU9" s="278">
        <v>4021.9859999999999</v>
      </c>
      <c r="AV9" s="278">
        <v>4040.6709999999998</v>
      </c>
      <c r="AW9" s="278">
        <v>4077.7820000000002</v>
      </c>
      <c r="AX9" s="278">
        <v>4247.6629999999996</v>
      </c>
      <c r="AY9" s="278">
        <v>4244.7780000000002</v>
      </c>
      <c r="AZ9" s="278">
        <v>4231.5360000000001</v>
      </c>
      <c r="BA9" s="278">
        <v>4264.9759999999997</v>
      </c>
      <c r="BB9" s="278">
        <v>4292.049</v>
      </c>
      <c r="BC9" s="278">
        <v>4289.1270000000004</v>
      </c>
      <c r="BD9" s="278">
        <v>4327.9750000000004</v>
      </c>
      <c r="BE9" s="278">
        <v>4434.9669999999996</v>
      </c>
      <c r="BF9" s="278">
        <v>4436.3</v>
      </c>
      <c r="BG9" s="278">
        <v>4492.6909999999998</v>
      </c>
      <c r="BH9" s="278">
        <v>4515.7550000000001</v>
      </c>
      <c r="BI9" s="278">
        <v>4528.4650000000001</v>
      </c>
      <c r="BJ9" s="278">
        <v>4701.0559999999996</v>
      </c>
      <c r="BK9" s="278">
        <v>4691.1899999999996</v>
      </c>
      <c r="BL9" s="278">
        <v>4716.0919999999996</v>
      </c>
      <c r="BM9" s="278">
        <v>4755.0469999999996</v>
      </c>
      <c r="BN9" s="278">
        <v>4783.1170000000002</v>
      </c>
      <c r="BO9" s="278">
        <v>4802.3360000000002</v>
      </c>
      <c r="BP9" s="278">
        <v>4856.4129999999996</v>
      </c>
      <c r="BQ9" s="278">
        <v>4899.1899999999996</v>
      </c>
      <c r="BR9" s="278">
        <v>4900.33</v>
      </c>
      <c r="BS9" s="278">
        <v>4926.3959999999997</v>
      </c>
      <c r="BT9" s="278">
        <v>4939.4799999999996</v>
      </c>
      <c r="BU9" s="278">
        <v>4940.3019999999997</v>
      </c>
      <c r="BV9" s="278">
        <v>5113.8680000000004</v>
      </c>
      <c r="BW9" s="278">
        <v>5106.54</v>
      </c>
      <c r="BX9" s="278">
        <v>5147.1570000000002</v>
      </c>
      <c r="BY9" s="278">
        <v>5220.3670000000002</v>
      </c>
      <c r="BZ9" s="278">
        <v>5285.05</v>
      </c>
      <c r="CA9" s="278">
        <v>5315.2120000000004</v>
      </c>
      <c r="CB9" s="278">
        <v>5342.55</v>
      </c>
      <c r="CC9" s="278">
        <v>5573.7579999999998</v>
      </c>
      <c r="CD9" s="278">
        <v>5488.165</v>
      </c>
      <c r="CE9" s="278">
        <v>5507.701</v>
      </c>
      <c r="CF9" s="278">
        <v>5595.0079999999998</v>
      </c>
      <c r="CG9" s="278">
        <v>5878.1350000000002</v>
      </c>
      <c r="CH9" s="278">
        <v>5993.0389999999998</v>
      </c>
      <c r="CI9" s="278">
        <v>6118.2669999999998</v>
      </c>
      <c r="CJ9" s="278">
        <v>6101.6279999999997</v>
      </c>
      <c r="CK9" s="278">
        <v>6274.0569999999998</v>
      </c>
      <c r="CL9" s="278">
        <v>6341.1189999999997</v>
      </c>
      <c r="CM9" s="278">
        <v>6275.067</v>
      </c>
      <c r="CN9" s="278">
        <v>6316.2790000000005</v>
      </c>
      <c r="CO9" s="278">
        <v>6258.5720000000001</v>
      </c>
      <c r="CP9" s="278">
        <v>6310.5290000000005</v>
      </c>
      <c r="CQ9" s="278">
        <v>6405.4849999999997</v>
      </c>
      <c r="CR9" s="278">
        <v>6288.1880000000001</v>
      </c>
      <c r="CS9" s="278">
        <v>6232.1379999999999</v>
      </c>
      <c r="CT9" s="278">
        <v>6532.6009999999997</v>
      </c>
      <c r="CU9" s="278">
        <v>6476.6049999999996</v>
      </c>
      <c r="CV9" s="278">
        <v>6501.21</v>
      </c>
      <c r="CW9" s="278">
        <v>6552.1540000000005</v>
      </c>
      <c r="CX9" s="278">
        <v>6584.7020000000002</v>
      </c>
      <c r="CY9" s="278">
        <v>6689.3919999999998</v>
      </c>
      <c r="CZ9" s="278">
        <v>6811.6719999999996</v>
      </c>
      <c r="DA9" s="278">
        <v>6937.1750000000002</v>
      </c>
      <c r="DB9" s="278">
        <v>6966.1409999999996</v>
      </c>
      <c r="DC9" s="278">
        <v>7008.6450000000004</v>
      </c>
      <c r="DD9" s="278">
        <v>7047.8109999999997</v>
      </c>
      <c r="DE9" s="278">
        <v>7087.924</v>
      </c>
      <c r="DF9" s="278">
        <v>7402.6260000000002</v>
      </c>
      <c r="DG9" s="278">
        <v>7323.86</v>
      </c>
      <c r="DH9" s="278">
        <v>7313.7439999999997</v>
      </c>
      <c r="DI9" s="278">
        <v>7381.3059999999996</v>
      </c>
      <c r="DJ9" s="278">
        <v>7435.1059999999998</v>
      </c>
      <c r="DK9" s="278">
        <v>7500.0959999999995</v>
      </c>
      <c r="DL9" s="278">
        <v>7579.0519999999997</v>
      </c>
      <c r="DM9" s="278">
        <v>7682.9830000000002</v>
      </c>
      <c r="DN9" s="278">
        <v>7743.6090000000004</v>
      </c>
      <c r="DO9" s="278">
        <v>7760.2209999999995</v>
      </c>
      <c r="DP9" s="278">
        <v>7793.0420000000004</v>
      </c>
      <c r="DQ9" s="278">
        <v>7850.2309999999998</v>
      </c>
      <c r="DR9" s="278">
        <v>8165.1670000000004</v>
      </c>
      <c r="DS9" s="278">
        <v>8138.6850000000004</v>
      </c>
      <c r="DT9" s="278">
        <v>8075.9219999999996</v>
      </c>
      <c r="DU9" s="278">
        <v>8145.8370000000004</v>
      </c>
      <c r="DV9" s="278">
        <v>8105.51</v>
      </c>
      <c r="DW9" s="278">
        <v>8087.63</v>
      </c>
      <c r="DX9" s="278">
        <v>8115.15</v>
      </c>
      <c r="DY9" s="278">
        <v>8157.01</v>
      </c>
      <c r="DZ9" s="278">
        <v>8196.56</v>
      </c>
      <c r="EA9" s="278">
        <v>8237.36</v>
      </c>
      <c r="EB9" s="278">
        <v>8213.1</v>
      </c>
      <c r="EC9" s="278">
        <v>8211.33</v>
      </c>
      <c r="ED9" s="278">
        <v>8494.15</v>
      </c>
      <c r="EE9" s="278">
        <v>8560.23</v>
      </c>
      <c r="EF9" s="278">
        <v>8594.42</v>
      </c>
      <c r="EG9" s="278">
        <v>8648.5499999999993</v>
      </c>
      <c r="EH9" s="278">
        <v>8659.3700000000008</v>
      </c>
      <c r="EI9" s="278">
        <v>8733.81</v>
      </c>
      <c r="EJ9" s="280">
        <v>8827.98</v>
      </c>
      <c r="EK9" s="280">
        <v>9008.99</v>
      </c>
      <c r="EL9" s="280">
        <v>8866.2900000000009</v>
      </c>
      <c r="EM9" s="278">
        <v>8862.2199999999993</v>
      </c>
      <c r="EN9" s="278">
        <v>8821.6299999999992</v>
      </c>
      <c r="EO9" s="278">
        <v>8855.99</v>
      </c>
      <c r="EP9" s="278">
        <v>8971.56</v>
      </c>
      <c r="EQ9" s="278">
        <v>8916.68</v>
      </c>
      <c r="ER9" s="278">
        <v>8914.5</v>
      </c>
      <c r="ES9" s="278">
        <v>8922.02</v>
      </c>
      <c r="ET9" s="278">
        <v>8987.89</v>
      </c>
      <c r="EU9" s="278">
        <v>9100.99</v>
      </c>
      <c r="EV9" s="278">
        <v>9290.07</v>
      </c>
      <c r="EW9" s="278">
        <v>9379.49</v>
      </c>
      <c r="EX9" s="278">
        <v>9465.1299999999992</v>
      </c>
      <c r="EY9" s="278">
        <v>9537.41</v>
      </c>
      <c r="EZ9" s="278">
        <v>9638.92</v>
      </c>
      <c r="FA9" s="278">
        <v>9666.98</v>
      </c>
      <c r="FB9" s="278">
        <v>9884.93</v>
      </c>
      <c r="FC9" s="278">
        <v>9999.52</v>
      </c>
      <c r="FD9" s="278">
        <v>10061.549999999999</v>
      </c>
      <c r="FE9" s="278">
        <v>10097.76</v>
      </c>
      <c r="FF9" s="278">
        <v>10254.14</v>
      </c>
      <c r="FG9" s="278">
        <v>10427.450000000001</v>
      </c>
      <c r="FH9" s="278">
        <v>10514.26</v>
      </c>
      <c r="FI9" s="278">
        <v>10643.08</v>
      </c>
      <c r="FJ9" s="278">
        <v>10724.8</v>
      </c>
      <c r="FK9" s="278">
        <v>10871.23</v>
      </c>
      <c r="FL9" s="278">
        <v>11035.18</v>
      </c>
      <c r="FM9" s="278">
        <v>11032.94</v>
      </c>
      <c r="FN9" s="278">
        <v>11352.8</v>
      </c>
      <c r="FO9" s="277">
        <v>11422.01</v>
      </c>
      <c r="FP9" s="277">
        <v>11467.02</v>
      </c>
      <c r="FQ9" s="277">
        <v>11818.95</v>
      </c>
      <c r="FR9" s="277">
        <v>12053.35</v>
      </c>
      <c r="FS9" s="278">
        <v>12304.68</v>
      </c>
      <c r="FT9" s="278">
        <v>12501.16</v>
      </c>
      <c r="FU9" s="278">
        <v>12731.17</v>
      </c>
      <c r="FV9" s="278">
        <v>12833.76</v>
      </c>
      <c r="FW9" s="278">
        <v>12875.11</v>
      </c>
      <c r="FX9" s="278">
        <v>13077.77</v>
      </c>
      <c r="FY9" s="278">
        <v>13255.89</v>
      </c>
      <c r="FZ9" s="278">
        <v>13684.08</v>
      </c>
    </row>
    <row r="10" spans="1:182">
      <c r="B10" s="281"/>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c r="AW10" s="282"/>
      <c r="AX10" s="282"/>
      <c r="AY10" s="282"/>
      <c r="AZ10" s="282"/>
      <c r="BA10" s="282"/>
      <c r="BB10" s="282"/>
      <c r="BC10" s="282"/>
      <c r="BD10" s="282"/>
      <c r="BE10" s="282"/>
      <c r="BF10" s="282"/>
      <c r="BG10" s="282"/>
      <c r="BH10" s="282"/>
      <c r="BI10" s="282"/>
      <c r="BJ10" s="282"/>
      <c r="BK10" s="282"/>
      <c r="BL10" s="282"/>
      <c r="BM10" s="282"/>
      <c r="BN10" s="282"/>
      <c r="BO10" s="282"/>
      <c r="BP10" s="282"/>
      <c r="BQ10" s="282"/>
      <c r="BR10" s="282"/>
      <c r="BS10" s="282"/>
      <c r="BT10" s="282"/>
      <c r="BU10" s="282"/>
      <c r="BV10" s="282"/>
      <c r="BW10" s="282"/>
      <c r="BX10" s="282"/>
      <c r="BY10" s="282"/>
      <c r="BZ10" s="282"/>
      <c r="CA10" s="282"/>
      <c r="CB10" s="282"/>
      <c r="CC10" s="282"/>
      <c r="CD10" s="282"/>
      <c r="CE10" s="282"/>
      <c r="CF10" s="282"/>
      <c r="CG10" s="282"/>
      <c r="CH10" s="282"/>
      <c r="CI10" s="282"/>
      <c r="CJ10" s="282"/>
      <c r="CK10" s="282"/>
      <c r="CL10" s="282"/>
      <c r="CM10" s="282"/>
      <c r="CN10" s="282"/>
      <c r="CO10" s="282"/>
      <c r="CP10" s="282"/>
      <c r="CQ10" s="282"/>
      <c r="CR10" s="282"/>
      <c r="CS10" s="282"/>
      <c r="CT10" s="282"/>
      <c r="CU10" s="282"/>
      <c r="CV10" s="282"/>
      <c r="CW10" s="282"/>
      <c r="CX10" s="282"/>
      <c r="CY10" s="282"/>
      <c r="CZ10" s="282"/>
      <c r="DA10" s="282"/>
      <c r="DB10" s="282"/>
      <c r="DC10" s="282"/>
      <c r="DD10" s="282"/>
      <c r="DE10" s="282"/>
      <c r="DF10" s="282"/>
      <c r="DG10" s="282"/>
      <c r="DH10" s="282"/>
      <c r="DI10" s="282"/>
      <c r="DJ10" s="282"/>
      <c r="DK10" s="282"/>
      <c r="DL10" s="282"/>
      <c r="DM10" s="282"/>
      <c r="DN10" s="282"/>
      <c r="DO10" s="282"/>
      <c r="DP10" s="282"/>
      <c r="DQ10" s="282"/>
      <c r="DR10" s="282"/>
      <c r="DS10" s="282"/>
      <c r="DT10" s="282"/>
      <c r="DU10" s="282"/>
      <c r="DV10" s="282"/>
      <c r="DW10" s="282"/>
      <c r="DX10" s="282"/>
      <c r="DY10" s="282"/>
      <c r="DZ10" s="282"/>
      <c r="EA10" s="282"/>
      <c r="EB10" s="282"/>
      <c r="EC10" s="282"/>
      <c r="ED10" s="282"/>
      <c r="EE10" s="282"/>
      <c r="EF10" s="282"/>
      <c r="EG10" s="282"/>
      <c r="EH10" s="282"/>
      <c r="EI10" s="282"/>
      <c r="EJ10" s="283"/>
      <c r="EK10" s="283"/>
      <c r="EL10" s="283"/>
      <c r="EM10" s="282"/>
      <c r="EN10" s="282"/>
      <c r="EO10" s="282"/>
      <c r="EP10" s="282"/>
      <c r="EQ10" s="282"/>
      <c r="ER10" s="282"/>
      <c r="ES10" s="282"/>
      <c r="ET10" s="282"/>
      <c r="EU10" s="282"/>
      <c r="EV10" s="282"/>
      <c r="EW10" s="282"/>
      <c r="EX10" s="282"/>
      <c r="EY10" s="282"/>
      <c r="EZ10" s="282"/>
      <c r="FA10" s="282"/>
      <c r="FB10" s="282"/>
      <c r="FC10" s="282"/>
      <c r="FD10" s="282"/>
      <c r="FE10" s="282"/>
      <c r="FF10" s="282"/>
      <c r="FG10" s="282"/>
      <c r="FH10" s="282"/>
      <c r="FI10" s="282"/>
      <c r="FJ10" s="282"/>
      <c r="FK10" s="282"/>
      <c r="FL10" s="282"/>
      <c r="FM10" s="282"/>
      <c r="FN10" s="282"/>
      <c r="FO10" s="268"/>
      <c r="FP10" s="268"/>
      <c r="FQ10" s="268"/>
      <c r="FR10" s="268"/>
      <c r="FS10" s="282"/>
      <c r="FT10" s="282"/>
      <c r="FU10" s="282"/>
      <c r="FV10" s="282"/>
      <c r="FW10" s="282"/>
      <c r="FX10" s="282"/>
      <c r="FY10" s="282"/>
      <c r="FZ10" s="282"/>
    </row>
    <row r="11" spans="1:182">
      <c r="B11" s="281"/>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c r="AW11" s="282"/>
      <c r="AX11" s="282"/>
      <c r="AY11" s="282"/>
      <c r="AZ11" s="282"/>
      <c r="BA11" s="282"/>
      <c r="BB11" s="282"/>
      <c r="BC11" s="282"/>
      <c r="BD11" s="282"/>
      <c r="BE11" s="282"/>
      <c r="BF11" s="282"/>
      <c r="BG11" s="282"/>
      <c r="BH11" s="282"/>
      <c r="BI11" s="282"/>
      <c r="BJ11" s="282"/>
      <c r="BK11" s="282"/>
      <c r="BL11" s="282"/>
      <c r="BM11" s="282"/>
      <c r="BN11" s="282"/>
      <c r="BO11" s="282"/>
      <c r="BP11" s="282"/>
      <c r="BQ11" s="282"/>
      <c r="BR11" s="282"/>
      <c r="BS11" s="282"/>
      <c r="BT11" s="282"/>
      <c r="BU11" s="282"/>
      <c r="BV11" s="282"/>
      <c r="BW11" s="282"/>
      <c r="BX11" s="282"/>
      <c r="BY11" s="282"/>
      <c r="BZ11" s="282"/>
      <c r="CA11" s="282"/>
      <c r="CB11" s="282"/>
      <c r="CC11" s="282"/>
      <c r="CD11" s="282"/>
      <c r="CE11" s="282"/>
      <c r="CF11" s="282"/>
      <c r="CG11" s="282"/>
      <c r="CH11" s="282"/>
      <c r="CI11" s="282"/>
      <c r="CJ11" s="282"/>
      <c r="CK11" s="282"/>
      <c r="CL11" s="282"/>
      <c r="CM11" s="282"/>
      <c r="CN11" s="282"/>
      <c r="CO11" s="282"/>
      <c r="CP11" s="282"/>
      <c r="CQ11" s="282"/>
      <c r="CR11" s="282"/>
      <c r="CS11" s="282"/>
      <c r="CT11" s="282"/>
      <c r="CU11" s="282"/>
      <c r="CV11" s="282"/>
      <c r="CW11" s="282"/>
      <c r="CX11" s="282"/>
      <c r="CY11" s="282"/>
      <c r="CZ11" s="282"/>
      <c r="DA11" s="282"/>
      <c r="DB11" s="282"/>
      <c r="DC11" s="282"/>
      <c r="DD11" s="282"/>
      <c r="DE11" s="282"/>
      <c r="DF11" s="282"/>
      <c r="DG11" s="282"/>
      <c r="DH11" s="282"/>
      <c r="DI11" s="282"/>
      <c r="DJ11" s="282"/>
      <c r="DK11" s="282"/>
      <c r="DL11" s="282"/>
      <c r="DM11" s="282"/>
      <c r="DN11" s="282"/>
      <c r="DO11" s="282"/>
      <c r="DP11" s="282"/>
      <c r="DQ11" s="282"/>
      <c r="DR11" s="282"/>
      <c r="DS11" s="282"/>
      <c r="DT11" s="282"/>
      <c r="DU11" s="282"/>
      <c r="DV11" s="282"/>
      <c r="DW11" s="282"/>
      <c r="DX11" s="282"/>
      <c r="DY11" s="282"/>
      <c r="DZ11" s="282"/>
      <c r="EA11" s="282"/>
      <c r="EB11" s="282"/>
      <c r="EC11" s="282"/>
      <c r="ED11" s="282"/>
      <c r="EE11" s="282"/>
      <c r="EF11" s="282"/>
      <c r="EG11" s="282"/>
      <c r="EH11" s="282"/>
      <c r="EI11" s="282"/>
      <c r="EJ11" s="283"/>
      <c r="EK11" s="283"/>
      <c r="EL11" s="283"/>
      <c r="EM11" s="282"/>
      <c r="EN11" s="282"/>
      <c r="EO11" s="282"/>
      <c r="EP11" s="282"/>
      <c r="EQ11" s="282"/>
      <c r="ER11" s="282"/>
      <c r="ES11" s="282"/>
      <c r="ET11" s="282"/>
      <c r="EU11" s="282"/>
      <c r="EV11" s="282"/>
      <c r="EW11" s="282"/>
      <c r="EX11" s="282"/>
      <c r="EY11" s="282"/>
      <c r="EZ11" s="282"/>
      <c r="FA11" s="282"/>
      <c r="FB11" s="282"/>
      <c r="FC11" s="282"/>
      <c r="FD11" s="282"/>
      <c r="FE11" s="282"/>
      <c r="FF11" s="282"/>
      <c r="FG11" s="282"/>
      <c r="FH11" s="282"/>
      <c r="FI11" s="282"/>
      <c r="FJ11" s="282"/>
      <c r="FK11" s="282"/>
      <c r="FL11" s="282"/>
      <c r="FM11" s="282"/>
      <c r="FN11" s="282"/>
      <c r="FO11" s="268"/>
      <c r="FP11" s="268"/>
      <c r="FQ11" s="268"/>
      <c r="FR11" s="268"/>
      <c r="FS11" s="282"/>
      <c r="FT11" s="282"/>
      <c r="FU11" s="282"/>
      <c r="FV11" s="282"/>
      <c r="FW11" s="282"/>
      <c r="FX11" s="282"/>
      <c r="FY11" s="282"/>
      <c r="FZ11" s="282"/>
    </row>
    <row r="12" spans="1:1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c r="AW12" s="282"/>
      <c r="AX12" s="282"/>
      <c r="AY12" s="282"/>
      <c r="AZ12" s="282"/>
      <c r="BA12" s="282"/>
      <c r="BB12" s="282"/>
      <c r="BC12" s="282"/>
      <c r="BD12" s="282"/>
      <c r="BE12" s="282"/>
      <c r="BF12" s="282"/>
      <c r="BG12" s="282"/>
      <c r="BH12" s="282"/>
      <c r="BI12" s="282"/>
      <c r="BJ12" s="282"/>
      <c r="BK12" s="282"/>
      <c r="BL12" s="282"/>
      <c r="BM12" s="282"/>
      <c r="BN12" s="282"/>
      <c r="BO12" s="282"/>
      <c r="BP12" s="282"/>
      <c r="BQ12" s="282"/>
      <c r="BR12" s="282"/>
      <c r="BS12" s="282"/>
      <c r="BT12" s="282"/>
      <c r="BU12" s="282"/>
      <c r="BV12" s="282"/>
      <c r="BW12" s="282"/>
      <c r="BX12" s="282"/>
      <c r="BY12" s="282"/>
      <c r="BZ12" s="282"/>
      <c r="CA12" s="282"/>
      <c r="CB12" s="282"/>
      <c r="CC12" s="282"/>
      <c r="CD12" s="282"/>
      <c r="CE12" s="282"/>
      <c r="CF12" s="282"/>
      <c r="CG12" s="282"/>
      <c r="CH12" s="282"/>
      <c r="CI12" s="282"/>
      <c r="CJ12" s="282"/>
      <c r="CK12" s="282"/>
      <c r="CL12" s="282"/>
      <c r="CM12" s="282"/>
      <c r="CN12" s="282"/>
      <c r="CO12" s="282"/>
      <c r="CP12" s="282"/>
      <c r="CQ12" s="282"/>
      <c r="CR12" s="282"/>
      <c r="CS12" s="282"/>
      <c r="CT12" s="282"/>
      <c r="CU12" s="282"/>
      <c r="CV12" s="282"/>
      <c r="CW12" s="282"/>
      <c r="CX12" s="282"/>
      <c r="CY12" s="282"/>
      <c r="CZ12" s="282"/>
      <c r="DA12" s="282"/>
      <c r="DB12" s="282"/>
      <c r="DC12" s="282"/>
      <c r="DD12" s="282"/>
      <c r="DE12" s="282"/>
      <c r="DF12" s="282"/>
      <c r="DG12" s="282"/>
      <c r="DH12" s="282"/>
      <c r="DI12" s="282"/>
      <c r="DJ12" s="282"/>
      <c r="DK12" s="282"/>
      <c r="DL12" s="282"/>
      <c r="DM12" s="282"/>
      <c r="DN12" s="282"/>
      <c r="DO12" s="282"/>
      <c r="DP12" s="282"/>
      <c r="DQ12" s="282"/>
      <c r="DR12" s="282"/>
      <c r="DS12" s="282"/>
      <c r="DT12" s="282"/>
      <c r="DU12" s="282"/>
      <c r="DV12" s="282"/>
      <c r="DW12" s="282"/>
      <c r="DX12" s="282"/>
      <c r="DY12" s="282"/>
      <c r="DZ12" s="282"/>
      <c r="EA12" s="282"/>
      <c r="EB12" s="282"/>
      <c r="EC12" s="282"/>
      <c r="ED12" s="282"/>
      <c r="EE12" s="282"/>
      <c r="EF12" s="282"/>
      <c r="EG12" s="282"/>
      <c r="EH12" s="282"/>
      <c r="EI12" s="282"/>
      <c r="EM12" s="282"/>
      <c r="EN12" s="282"/>
      <c r="EO12" s="282"/>
      <c r="EP12" s="282"/>
      <c r="EQ12" s="282"/>
      <c r="ER12" s="282"/>
      <c r="ES12" s="282"/>
      <c r="ET12" s="282"/>
      <c r="EU12" s="282"/>
      <c r="EV12" s="282"/>
      <c r="EW12" s="284"/>
      <c r="EX12" s="282"/>
      <c r="EY12" s="282"/>
      <c r="EZ12" s="282"/>
      <c r="FA12" s="282"/>
      <c r="FB12" s="282"/>
      <c r="FC12" s="282"/>
      <c r="FD12" s="282"/>
      <c r="FE12" s="282"/>
      <c r="FF12" s="282"/>
      <c r="FG12" s="282"/>
      <c r="FH12" s="282"/>
      <c r="FI12" s="282"/>
      <c r="FJ12" s="282"/>
      <c r="FK12" s="282"/>
      <c r="FL12" s="282"/>
      <c r="FM12" s="282"/>
      <c r="FS12" s="282"/>
      <c r="FT12" s="282"/>
      <c r="FU12" s="282"/>
      <c r="FV12" s="282"/>
      <c r="FW12" s="282"/>
      <c r="FX12" s="282"/>
      <c r="FY12" s="282"/>
      <c r="FZ12" s="282"/>
    </row>
    <row r="13" spans="1:182" s="273" customFormat="1" ht="24.95" customHeight="1">
      <c r="B13" s="274" t="s">
        <v>382</v>
      </c>
      <c r="C13" s="275">
        <v>33970</v>
      </c>
      <c r="D13" s="275">
        <v>34001</v>
      </c>
      <c r="E13" s="275">
        <v>34029</v>
      </c>
      <c r="F13" s="275">
        <v>34060</v>
      </c>
      <c r="G13" s="275">
        <v>34090</v>
      </c>
      <c r="H13" s="275">
        <v>34121</v>
      </c>
      <c r="I13" s="275">
        <v>34151</v>
      </c>
      <c r="J13" s="275">
        <v>34182</v>
      </c>
      <c r="K13" s="275">
        <v>34213</v>
      </c>
      <c r="L13" s="275">
        <v>34243</v>
      </c>
      <c r="M13" s="275">
        <v>34274</v>
      </c>
      <c r="N13" s="275">
        <v>34304</v>
      </c>
      <c r="O13" s="275">
        <v>34335</v>
      </c>
      <c r="P13" s="275">
        <v>34366</v>
      </c>
      <c r="Q13" s="275">
        <v>34394</v>
      </c>
      <c r="R13" s="275">
        <v>34425</v>
      </c>
      <c r="S13" s="275">
        <v>34455</v>
      </c>
      <c r="T13" s="275">
        <v>34486</v>
      </c>
      <c r="U13" s="275">
        <v>34516</v>
      </c>
      <c r="V13" s="275">
        <v>34547</v>
      </c>
      <c r="W13" s="275">
        <v>34578</v>
      </c>
      <c r="X13" s="275">
        <v>34608</v>
      </c>
      <c r="Y13" s="275">
        <v>34639</v>
      </c>
      <c r="Z13" s="275">
        <v>34669</v>
      </c>
      <c r="AA13" s="275">
        <v>34700</v>
      </c>
      <c r="AB13" s="275">
        <v>34731</v>
      </c>
      <c r="AC13" s="275">
        <v>34759</v>
      </c>
      <c r="AD13" s="275">
        <v>34790</v>
      </c>
      <c r="AE13" s="275">
        <v>34820</v>
      </c>
      <c r="AF13" s="275">
        <v>34851</v>
      </c>
      <c r="AG13" s="275">
        <v>34881</v>
      </c>
      <c r="AH13" s="275">
        <v>34912</v>
      </c>
      <c r="AI13" s="275">
        <v>34943</v>
      </c>
      <c r="AJ13" s="275">
        <v>34973</v>
      </c>
      <c r="AK13" s="275">
        <v>35004</v>
      </c>
      <c r="AL13" s="275">
        <v>35034</v>
      </c>
      <c r="AM13" s="275">
        <v>35065</v>
      </c>
      <c r="AN13" s="275">
        <v>35096</v>
      </c>
      <c r="AO13" s="275">
        <v>35125</v>
      </c>
      <c r="AP13" s="275">
        <v>35156</v>
      </c>
      <c r="AQ13" s="275">
        <v>35186</v>
      </c>
      <c r="AR13" s="275">
        <v>35217</v>
      </c>
      <c r="AS13" s="275">
        <v>35247</v>
      </c>
      <c r="AT13" s="275">
        <v>35278</v>
      </c>
      <c r="AU13" s="275">
        <v>35309</v>
      </c>
      <c r="AV13" s="275">
        <v>35339</v>
      </c>
      <c r="AW13" s="275">
        <v>35370</v>
      </c>
      <c r="AX13" s="275">
        <v>35400</v>
      </c>
      <c r="AY13" s="275">
        <v>35431</v>
      </c>
      <c r="AZ13" s="275">
        <v>35462</v>
      </c>
      <c r="BA13" s="275">
        <v>35490</v>
      </c>
      <c r="BB13" s="275">
        <v>35521</v>
      </c>
      <c r="BC13" s="275">
        <v>35551</v>
      </c>
      <c r="BD13" s="275">
        <v>35582</v>
      </c>
      <c r="BE13" s="275">
        <v>35612</v>
      </c>
      <c r="BF13" s="275">
        <v>35643</v>
      </c>
      <c r="BG13" s="275">
        <v>35674</v>
      </c>
      <c r="BH13" s="275">
        <v>35704</v>
      </c>
      <c r="BI13" s="275">
        <v>35735</v>
      </c>
      <c r="BJ13" s="275">
        <v>35765</v>
      </c>
      <c r="BK13" s="275">
        <v>35796</v>
      </c>
      <c r="BL13" s="275">
        <v>35827</v>
      </c>
      <c r="BM13" s="275">
        <v>35855</v>
      </c>
      <c r="BN13" s="275">
        <v>35886</v>
      </c>
      <c r="BO13" s="275">
        <v>35916</v>
      </c>
      <c r="BP13" s="275">
        <v>35947</v>
      </c>
      <c r="BQ13" s="275">
        <v>35977</v>
      </c>
      <c r="BR13" s="275">
        <v>36008</v>
      </c>
      <c r="BS13" s="275">
        <v>36039</v>
      </c>
      <c r="BT13" s="275">
        <v>36069</v>
      </c>
      <c r="BU13" s="275">
        <v>36100</v>
      </c>
      <c r="BV13" s="275">
        <v>36130</v>
      </c>
      <c r="BW13" s="275">
        <v>36161</v>
      </c>
      <c r="BX13" s="275">
        <v>36192</v>
      </c>
      <c r="BY13" s="275">
        <v>36220</v>
      </c>
      <c r="BZ13" s="275">
        <v>36251</v>
      </c>
      <c r="CA13" s="275">
        <v>36281</v>
      </c>
      <c r="CB13" s="275">
        <v>36312</v>
      </c>
      <c r="CC13" s="275">
        <v>36342</v>
      </c>
      <c r="CD13" s="275">
        <v>36373</v>
      </c>
      <c r="CE13" s="275">
        <v>36404</v>
      </c>
      <c r="CF13" s="275">
        <v>36434</v>
      </c>
      <c r="CG13" s="275">
        <v>36465</v>
      </c>
      <c r="CH13" s="275">
        <v>36495</v>
      </c>
      <c r="CI13" s="275">
        <v>36526</v>
      </c>
      <c r="CJ13" s="275">
        <v>36557</v>
      </c>
      <c r="CK13" s="275">
        <v>36586</v>
      </c>
      <c r="CL13" s="275">
        <v>36617</v>
      </c>
      <c r="CM13" s="275">
        <v>36647</v>
      </c>
      <c r="CN13" s="275">
        <v>36678</v>
      </c>
      <c r="CO13" s="275">
        <v>36708</v>
      </c>
      <c r="CP13" s="275">
        <v>36739</v>
      </c>
      <c r="CQ13" s="275">
        <v>36770</v>
      </c>
      <c r="CR13" s="275">
        <v>36800</v>
      </c>
      <c r="CS13" s="275">
        <v>36831</v>
      </c>
      <c r="CT13" s="275">
        <v>36861</v>
      </c>
      <c r="CU13" s="275">
        <v>36892</v>
      </c>
      <c r="CV13" s="275">
        <v>36923</v>
      </c>
      <c r="CW13" s="275">
        <v>36951</v>
      </c>
      <c r="CX13" s="275">
        <v>36982</v>
      </c>
      <c r="CY13" s="275">
        <v>37012</v>
      </c>
      <c r="CZ13" s="275">
        <v>37043</v>
      </c>
      <c r="DA13" s="275">
        <v>37073</v>
      </c>
      <c r="DB13" s="275">
        <v>37104</v>
      </c>
      <c r="DC13" s="275">
        <v>37135</v>
      </c>
      <c r="DD13" s="275">
        <v>37165</v>
      </c>
      <c r="DE13" s="275">
        <v>37196</v>
      </c>
      <c r="DF13" s="275">
        <v>37226</v>
      </c>
      <c r="DG13" s="275">
        <v>37257</v>
      </c>
      <c r="DH13" s="275">
        <v>37288</v>
      </c>
      <c r="DI13" s="275">
        <v>37316</v>
      </c>
      <c r="DJ13" s="275">
        <v>37347</v>
      </c>
      <c r="DK13" s="275">
        <v>37377</v>
      </c>
      <c r="DL13" s="275">
        <v>37408</v>
      </c>
      <c r="DM13" s="275">
        <v>37438</v>
      </c>
      <c r="DN13" s="275">
        <v>37469</v>
      </c>
      <c r="DO13" s="275">
        <v>37500</v>
      </c>
      <c r="DP13" s="275">
        <v>37530</v>
      </c>
      <c r="DQ13" s="275">
        <v>37561</v>
      </c>
      <c r="DR13" s="275">
        <v>37591</v>
      </c>
      <c r="DS13" s="275">
        <v>37622</v>
      </c>
      <c r="DT13" s="275">
        <v>37653</v>
      </c>
      <c r="DU13" s="275">
        <v>37681</v>
      </c>
      <c r="DV13" s="275">
        <v>37712</v>
      </c>
      <c r="DW13" s="275">
        <v>37742</v>
      </c>
      <c r="DX13" s="275">
        <v>37773</v>
      </c>
      <c r="DY13" s="275">
        <v>37803</v>
      </c>
      <c r="DZ13" s="275">
        <v>37834</v>
      </c>
      <c r="EA13" s="275">
        <v>37865</v>
      </c>
      <c r="EB13" s="275">
        <v>37895</v>
      </c>
      <c r="EC13" s="275">
        <v>37926</v>
      </c>
      <c r="ED13" s="275">
        <v>37956</v>
      </c>
      <c r="EE13" s="275">
        <v>37987</v>
      </c>
      <c r="EF13" s="275">
        <v>38018</v>
      </c>
      <c r="EG13" s="275">
        <v>38047</v>
      </c>
      <c r="EH13" s="275">
        <v>38078</v>
      </c>
      <c r="EI13" s="275">
        <v>38108</v>
      </c>
      <c r="EJ13" s="275">
        <v>38139</v>
      </c>
      <c r="EK13" s="275">
        <v>38169</v>
      </c>
      <c r="EL13" s="275">
        <v>38200</v>
      </c>
      <c r="EM13" s="275">
        <v>38231</v>
      </c>
      <c r="EN13" s="275">
        <v>38261</v>
      </c>
      <c r="EO13" s="275">
        <v>38292</v>
      </c>
      <c r="EP13" s="275">
        <v>38322</v>
      </c>
      <c r="EQ13" s="275">
        <v>38353</v>
      </c>
      <c r="ER13" s="275">
        <v>38384</v>
      </c>
      <c r="ES13" s="275">
        <v>38412</v>
      </c>
      <c r="ET13" s="275">
        <v>38443</v>
      </c>
      <c r="EU13" s="275">
        <v>38473</v>
      </c>
      <c r="EV13" s="275">
        <v>38504</v>
      </c>
      <c r="EW13" s="275">
        <v>38534</v>
      </c>
      <c r="EX13" s="275">
        <v>38565</v>
      </c>
      <c r="EY13" s="275">
        <v>38596</v>
      </c>
      <c r="EZ13" s="275">
        <v>38626</v>
      </c>
      <c r="FA13" s="275">
        <v>38657</v>
      </c>
      <c r="FB13" s="275">
        <v>38687</v>
      </c>
      <c r="FC13" s="275">
        <v>38718</v>
      </c>
      <c r="FD13" s="275">
        <v>38749</v>
      </c>
      <c r="FE13" s="275">
        <v>38777</v>
      </c>
      <c r="FF13" s="275">
        <v>38808</v>
      </c>
      <c r="FG13" s="275">
        <v>38838</v>
      </c>
      <c r="FH13" s="275">
        <v>38869</v>
      </c>
      <c r="FI13" s="275">
        <v>38899</v>
      </c>
      <c r="FJ13" s="275">
        <v>38930</v>
      </c>
      <c r="FK13" s="275">
        <v>38961</v>
      </c>
      <c r="FL13" s="275">
        <v>38991</v>
      </c>
      <c r="FM13" s="275">
        <v>39022</v>
      </c>
      <c r="FN13" s="275">
        <v>39052</v>
      </c>
      <c r="FO13" s="275">
        <v>39083</v>
      </c>
      <c r="FP13" s="275">
        <v>39114</v>
      </c>
      <c r="FQ13" s="275">
        <v>39142</v>
      </c>
      <c r="FR13" s="275">
        <v>39173</v>
      </c>
      <c r="FS13" s="275">
        <v>39203</v>
      </c>
      <c r="FT13" s="275">
        <v>39234</v>
      </c>
      <c r="FU13" s="275">
        <v>39264</v>
      </c>
      <c r="FV13" s="275">
        <v>39295</v>
      </c>
      <c r="FW13" s="275">
        <v>39326</v>
      </c>
      <c r="FX13" s="275">
        <v>39356</v>
      </c>
      <c r="FY13" s="275">
        <v>39387</v>
      </c>
      <c r="FZ13" s="275">
        <v>39417</v>
      </c>
    </row>
    <row r="14" spans="1:182" ht="15.75">
      <c r="A14" s="269"/>
      <c r="B14" s="276"/>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c r="AW14" s="278"/>
      <c r="AX14" s="278"/>
      <c r="AY14" s="278"/>
      <c r="AZ14" s="278"/>
      <c r="BA14" s="278"/>
      <c r="BB14" s="278"/>
      <c r="BC14" s="278"/>
      <c r="BD14" s="278"/>
      <c r="BE14" s="278"/>
      <c r="BF14" s="278"/>
      <c r="BG14" s="278"/>
      <c r="BH14" s="278"/>
      <c r="BI14" s="278"/>
      <c r="BJ14" s="278"/>
      <c r="BK14" s="278"/>
      <c r="BL14" s="278"/>
      <c r="BM14" s="278"/>
      <c r="BN14" s="278"/>
      <c r="BO14" s="278"/>
      <c r="BP14" s="278"/>
      <c r="BQ14" s="278"/>
      <c r="BR14" s="278"/>
      <c r="BS14" s="278"/>
      <c r="BT14" s="278"/>
      <c r="BU14" s="278"/>
      <c r="BV14" s="278"/>
      <c r="BW14" s="278"/>
      <c r="BX14" s="278"/>
      <c r="BY14" s="278"/>
      <c r="BZ14" s="278"/>
      <c r="CA14" s="278"/>
      <c r="CB14" s="278"/>
      <c r="CC14" s="278"/>
      <c r="CD14" s="278"/>
      <c r="CE14" s="278"/>
      <c r="CF14" s="278"/>
      <c r="CG14" s="278"/>
      <c r="CH14" s="278"/>
      <c r="CI14" s="278"/>
      <c r="CJ14" s="278"/>
      <c r="CK14" s="278"/>
      <c r="CL14" s="278"/>
      <c r="CM14" s="278"/>
      <c r="CN14" s="278"/>
      <c r="CO14" s="278"/>
      <c r="CP14" s="278"/>
      <c r="CQ14" s="278"/>
      <c r="CR14" s="278"/>
      <c r="CS14" s="278"/>
      <c r="CT14" s="278"/>
      <c r="CU14" s="278"/>
      <c r="CV14" s="278"/>
      <c r="CW14" s="278"/>
      <c r="CX14" s="278"/>
      <c r="CY14" s="278"/>
      <c r="CZ14" s="278"/>
      <c r="DA14" s="278"/>
      <c r="DB14" s="278"/>
      <c r="DC14" s="278"/>
      <c r="DD14" s="278"/>
      <c r="DE14" s="278"/>
      <c r="DF14" s="278"/>
      <c r="DG14" s="278"/>
      <c r="DH14" s="278"/>
      <c r="DI14" s="278"/>
      <c r="DJ14" s="278"/>
      <c r="DK14" s="278"/>
      <c r="DL14" s="278"/>
      <c r="DM14" s="278"/>
      <c r="DN14" s="278"/>
      <c r="DO14" s="278"/>
      <c r="DP14" s="278"/>
      <c r="DQ14" s="278"/>
      <c r="DR14" s="278"/>
      <c r="DS14" s="278"/>
      <c r="DT14" s="278"/>
      <c r="DU14" s="278"/>
      <c r="DV14" s="278"/>
      <c r="DW14" s="278"/>
      <c r="DX14" s="278"/>
      <c r="DY14" s="278"/>
      <c r="DZ14" s="278"/>
      <c r="EA14" s="278"/>
      <c r="EB14" s="278"/>
      <c r="EC14" s="278"/>
      <c r="ED14" s="278"/>
      <c r="EE14" s="278"/>
      <c r="EF14" s="278"/>
      <c r="EG14" s="278"/>
      <c r="EH14" s="278"/>
      <c r="EI14" s="278"/>
      <c r="EJ14" s="276"/>
      <c r="EK14" s="276"/>
      <c r="EL14" s="276"/>
      <c r="EM14" s="278"/>
      <c r="EN14" s="278"/>
      <c r="EO14" s="278"/>
      <c r="EP14" s="278"/>
      <c r="EQ14" s="278"/>
      <c r="ER14" s="278"/>
      <c r="ES14" s="278"/>
      <c r="ET14" s="278"/>
      <c r="EU14" s="278"/>
      <c r="EV14" s="278"/>
      <c r="EW14" s="285"/>
      <c r="EX14" s="278"/>
      <c r="EY14" s="278"/>
      <c r="EZ14" s="278"/>
      <c r="FA14" s="278"/>
      <c r="FB14" s="278"/>
      <c r="FC14" s="278"/>
      <c r="FD14" s="278"/>
      <c r="FE14" s="278"/>
      <c r="FF14" s="278"/>
      <c r="FG14" s="278"/>
      <c r="FH14" s="278"/>
      <c r="FI14" s="278"/>
      <c r="FJ14" s="278"/>
      <c r="FK14" s="278"/>
      <c r="FL14" s="278"/>
      <c r="FM14" s="278"/>
      <c r="FN14" s="276"/>
      <c r="FO14" s="276"/>
      <c r="FP14" s="276"/>
      <c r="FQ14" s="276"/>
      <c r="FR14" s="276"/>
      <c r="FS14" s="278"/>
      <c r="FT14" s="278"/>
      <c r="FU14" s="278"/>
      <c r="FV14" s="278"/>
      <c r="FW14" s="278"/>
      <c r="FX14" s="278"/>
      <c r="FY14" s="278"/>
      <c r="FZ14" s="278"/>
    </row>
    <row r="15" spans="1:182" ht="15" customHeight="1">
      <c r="A15" s="286"/>
      <c r="B15" s="287" t="s">
        <v>176</v>
      </c>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c r="BK15" s="280"/>
      <c r="BL15" s="280"/>
      <c r="BM15" s="280"/>
      <c r="BN15" s="280"/>
      <c r="BO15" s="280"/>
      <c r="BP15" s="280"/>
      <c r="BQ15" s="280"/>
      <c r="BR15" s="280"/>
      <c r="BS15" s="280"/>
      <c r="BT15" s="280"/>
      <c r="BU15" s="280"/>
      <c r="BV15" s="280"/>
      <c r="BW15" s="280"/>
      <c r="BX15" s="280"/>
      <c r="BY15" s="280"/>
      <c r="BZ15" s="280"/>
      <c r="CA15" s="280"/>
      <c r="CB15" s="280"/>
      <c r="CC15" s="280"/>
      <c r="CD15" s="280"/>
      <c r="CE15" s="280"/>
      <c r="CF15" s="280"/>
      <c r="CG15" s="280"/>
      <c r="CH15" s="280"/>
      <c r="CI15" s="280"/>
      <c r="CJ15" s="280"/>
      <c r="CK15" s="280"/>
      <c r="CL15" s="280"/>
      <c r="CM15" s="280"/>
      <c r="CN15" s="280"/>
      <c r="CO15" s="280"/>
      <c r="CP15" s="280"/>
      <c r="CQ15" s="280"/>
      <c r="CR15" s="280"/>
      <c r="CS15" s="280"/>
      <c r="CT15" s="280"/>
      <c r="CU15" s="278"/>
      <c r="CV15" s="278"/>
      <c r="CW15" s="278"/>
      <c r="CX15" s="278"/>
      <c r="CY15" s="278"/>
      <c r="CZ15" s="278"/>
      <c r="DA15" s="278"/>
      <c r="DB15" s="278"/>
      <c r="DC15" s="278"/>
      <c r="DD15" s="278"/>
      <c r="DE15" s="278"/>
      <c r="DF15" s="278"/>
      <c r="DG15" s="278"/>
      <c r="DH15" s="278"/>
      <c r="DI15" s="278"/>
      <c r="DJ15" s="278"/>
      <c r="DK15" s="278"/>
      <c r="DL15" s="278"/>
      <c r="DM15" s="278"/>
      <c r="DN15" s="278"/>
      <c r="DO15" s="278"/>
      <c r="DP15" s="278"/>
      <c r="DQ15" s="278"/>
      <c r="DR15" s="278"/>
      <c r="DS15" s="278"/>
      <c r="DT15" s="278"/>
      <c r="DU15" s="278"/>
      <c r="DV15" s="278"/>
      <c r="DW15" s="278"/>
      <c r="DX15" s="278"/>
      <c r="DY15" s="278"/>
      <c r="DZ15" s="278"/>
      <c r="EA15" s="278"/>
      <c r="EB15" s="278"/>
      <c r="EC15" s="278"/>
      <c r="ED15" s="278"/>
      <c r="EE15" s="278"/>
      <c r="EF15" s="278"/>
      <c r="EG15" s="278"/>
      <c r="EH15" s="278"/>
      <c r="EI15" s="278"/>
      <c r="EJ15" s="276"/>
      <c r="EK15" s="276"/>
      <c r="EL15" s="276"/>
      <c r="EM15" s="278"/>
      <c r="EN15" s="278"/>
      <c r="EO15" s="278"/>
      <c r="EP15" s="278"/>
      <c r="EQ15" s="278"/>
      <c r="ER15" s="278"/>
      <c r="ES15" s="278"/>
      <c r="ET15" s="278"/>
      <c r="EU15" s="278"/>
      <c r="EV15" s="278"/>
      <c r="EW15" s="285"/>
      <c r="EX15" s="278"/>
      <c r="EY15" s="278"/>
      <c r="EZ15" s="278"/>
      <c r="FA15" s="278"/>
      <c r="FB15" s="278"/>
      <c r="FC15" s="278"/>
      <c r="FD15" s="278"/>
      <c r="FE15" s="278"/>
      <c r="FF15" s="278"/>
      <c r="FG15" s="278"/>
      <c r="FH15" s="278"/>
      <c r="FI15" s="278"/>
      <c r="FJ15" s="278"/>
      <c r="FK15" s="278"/>
      <c r="FL15" s="278"/>
      <c r="FM15" s="278"/>
      <c r="FN15" s="276"/>
      <c r="FO15" s="276"/>
      <c r="FP15" s="276"/>
      <c r="FQ15" s="276"/>
      <c r="FR15" s="276"/>
      <c r="FS15" s="278"/>
      <c r="FT15" s="278"/>
      <c r="FU15" s="278"/>
      <c r="FV15" s="278"/>
      <c r="FW15" s="278"/>
      <c r="FX15" s="278"/>
      <c r="FY15" s="278"/>
      <c r="FZ15" s="278"/>
    </row>
    <row r="16" spans="1:182" ht="15" customHeight="1">
      <c r="A16" s="288"/>
      <c r="B16" s="279" t="s">
        <v>177</v>
      </c>
      <c r="C16" s="278">
        <v>3100.0549999999998</v>
      </c>
      <c r="D16" s="278">
        <v>3123.748</v>
      </c>
      <c r="E16" s="278">
        <v>3209.7280000000001</v>
      </c>
      <c r="F16" s="278">
        <v>3236.422</v>
      </c>
      <c r="G16" s="278">
        <v>3247.194</v>
      </c>
      <c r="H16" s="278">
        <v>3230.518</v>
      </c>
      <c r="I16" s="278">
        <v>3267.7380000000003</v>
      </c>
      <c r="J16" s="278">
        <v>3260.0030000000002</v>
      </c>
      <c r="K16" s="278">
        <v>3301.944</v>
      </c>
      <c r="L16" s="278">
        <v>3313.7889999999998</v>
      </c>
      <c r="M16" s="278">
        <v>3343.855</v>
      </c>
      <c r="N16" s="278">
        <v>3537.165</v>
      </c>
      <c r="O16" s="278">
        <v>3474.2179999999998</v>
      </c>
      <c r="P16" s="278">
        <v>3499.3040000000001</v>
      </c>
      <c r="Q16" s="278">
        <v>3571.3069999999998</v>
      </c>
      <c r="R16" s="278">
        <v>3590.078</v>
      </c>
      <c r="S16" s="278">
        <v>3652.326</v>
      </c>
      <c r="T16" s="278">
        <v>3666.002</v>
      </c>
      <c r="U16" s="278">
        <v>3683.1350000000002</v>
      </c>
      <c r="V16" s="278">
        <v>3649.375</v>
      </c>
      <c r="W16" s="278">
        <v>3675.8490000000002</v>
      </c>
      <c r="X16" s="278">
        <v>3697.2809999999999</v>
      </c>
      <c r="Y16" s="278">
        <v>3716.7550000000001</v>
      </c>
      <c r="Z16" s="278">
        <v>3916.6510000000003</v>
      </c>
      <c r="AA16" s="278">
        <v>3973.5439999999999</v>
      </c>
      <c r="AB16" s="278">
        <v>3974.4210000000003</v>
      </c>
      <c r="AC16" s="278">
        <v>4073.4859999999999</v>
      </c>
      <c r="AD16" s="278">
        <v>4142.1989999999996</v>
      </c>
      <c r="AE16" s="278">
        <v>4159.3339999999998</v>
      </c>
      <c r="AF16" s="278">
        <v>4188.82</v>
      </c>
      <c r="AG16" s="278">
        <v>4200.5529999999999</v>
      </c>
      <c r="AH16" s="278">
        <v>4214.7610000000004</v>
      </c>
      <c r="AI16" s="278">
        <v>4276.2809999999999</v>
      </c>
      <c r="AJ16" s="278">
        <v>4312.0820000000003</v>
      </c>
      <c r="AK16" s="278">
        <v>4341.3689999999997</v>
      </c>
      <c r="AL16" s="278">
        <v>4501.6210000000001</v>
      </c>
      <c r="AM16" s="278">
        <v>4546.0950000000003</v>
      </c>
      <c r="AN16" s="278">
        <v>4564.5630000000001</v>
      </c>
      <c r="AO16" s="278">
        <v>4665.3819999999996</v>
      </c>
      <c r="AP16" s="278">
        <v>4687.2910000000002</v>
      </c>
      <c r="AQ16" s="278">
        <v>4737.375</v>
      </c>
      <c r="AR16" s="278">
        <v>4875.8379999999997</v>
      </c>
      <c r="AS16" s="278">
        <v>4894.5110000000004</v>
      </c>
      <c r="AT16" s="278">
        <v>4826.4690000000001</v>
      </c>
      <c r="AU16" s="278">
        <v>4903.5169999999998</v>
      </c>
      <c r="AV16" s="278">
        <v>4937.2569999999996</v>
      </c>
      <c r="AW16" s="278">
        <v>4969.9139999999998</v>
      </c>
      <c r="AX16" s="278">
        <v>5187.2089999999998</v>
      </c>
      <c r="AY16" s="278">
        <v>5185.5</v>
      </c>
      <c r="AZ16" s="278">
        <v>5224.9740000000002</v>
      </c>
      <c r="BA16" s="278">
        <v>5340.1289999999999</v>
      </c>
      <c r="BB16" s="278">
        <v>5363.4259999999995</v>
      </c>
      <c r="BC16" s="278">
        <v>5393.9769999999999</v>
      </c>
      <c r="BD16" s="278">
        <v>5332.893</v>
      </c>
      <c r="BE16" s="278">
        <v>5313.9179999999997</v>
      </c>
      <c r="BF16" s="278">
        <v>5357.2240000000002</v>
      </c>
      <c r="BG16" s="278">
        <v>5443.1450000000004</v>
      </c>
      <c r="BH16" s="278">
        <v>5423.9039999999995</v>
      </c>
      <c r="BI16" s="278">
        <v>5492.6859999999997</v>
      </c>
      <c r="BJ16" s="278">
        <v>5761.5540000000001</v>
      </c>
      <c r="BK16" s="278">
        <v>5847.0010000000002</v>
      </c>
      <c r="BL16" s="278">
        <v>5873.2670000000007</v>
      </c>
      <c r="BM16" s="278">
        <v>5961.8160000000007</v>
      </c>
      <c r="BN16" s="278">
        <v>6039.3649999999998</v>
      </c>
      <c r="BO16" s="278">
        <v>6066.2749999999996</v>
      </c>
      <c r="BP16" s="278">
        <v>6190.2339999999995</v>
      </c>
      <c r="BQ16" s="278">
        <v>5973.518</v>
      </c>
      <c r="BR16" s="278">
        <v>6005.4570000000003</v>
      </c>
      <c r="BS16" s="278">
        <v>6022.5810000000001</v>
      </c>
      <c r="BT16" s="278">
        <v>6096.1570000000002</v>
      </c>
      <c r="BU16" s="278">
        <v>6108.1790000000001</v>
      </c>
      <c r="BV16" s="278">
        <v>6450.9089999999997</v>
      </c>
      <c r="BW16" s="278">
        <f t="shared" ref="BW16:CH16" si="0">BW17+BW18</f>
        <v>6517.7219999999998</v>
      </c>
      <c r="BX16" s="278">
        <f t="shared" si="0"/>
        <v>6538.0700000000006</v>
      </c>
      <c r="BY16" s="278">
        <f t="shared" si="0"/>
        <v>6661.4240000000009</v>
      </c>
      <c r="BZ16" s="278">
        <f t="shared" si="0"/>
        <v>6670.4269999999997</v>
      </c>
      <c r="CA16" s="278">
        <f t="shared" si="0"/>
        <v>6738.7929999999997</v>
      </c>
      <c r="CB16" s="278">
        <f t="shared" si="0"/>
        <v>6631.2340000000004</v>
      </c>
      <c r="CC16" s="278">
        <f t="shared" si="0"/>
        <v>6854.9699999999993</v>
      </c>
      <c r="CD16" s="278">
        <f t="shared" si="0"/>
        <v>6728.7179999999998</v>
      </c>
      <c r="CE16" s="278">
        <f t="shared" si="0"/>
        <v>6737.11</v>
      </c>
      <c r="CF16" s="278">
        <f t="shared" si="0"/>
        <v>6808.402</v>
      </c>
      <c r="CG16" s="278">
        <f t="shared" si="0"/>
        <v>7046.5209999999997</v>
      </c>
      <c r="CH16" s="278">
        <f t="shared" si="0"/>
        <v>7220.42</v>
      </c>
      <c r="CI16" s="278">
        <f>SUM(CI17:CI18)</f>
        <v>7409.9639999999999</v>
      </c>
      <c r="CJ16" s="278">
        <f t="shared" ref="CJ16:CT16" si="1">SUM(CJ17:CJ18)</f>
        <v>7442.5810000000001</v>
      </c>
      <c r="CK16" s="278">
        <f t="shared" si="1"/>
        <v>7599.8220000000001</v>
      </c>
      <c r="CL16" s="278">
        <f t="shared" si="1"/>
        <v>7680.7049999999999</v>
      </c>
      <c r="CM16" s="278">
        <f t="shared" si="1"/>
        <v>7690.9420000000009</v>
      </c>
      <c r="CN16" s="278">
        <f t="shared" si="1"/>
        <v>7728.2439999999997</v>
      </c>
      <c r="CO16" s="278">
        <f t="shared" si="1"/>
        <v>7733.3779999999997</v>
      </c>
      <c r="CP16" s="278">
        <f t="shared" si="1"/>
        <v>7785.5649999999996</v>
      </c>
      <c r="CQ16" s="278">
        <f t="shared" si="1"/>
        <v>7822.9850000000006</v>
      </c>
      <c r="CR16" s="278">
        <f t="shared" si="1"/>
        <v>7763.4000000000005</v>
      </c>
      <c r="CS16" s="278">
        <f t="shared" si="1"/>
        <v>7742.4549999999999</v>
      </c>
      <c r="CT16" s="278">
        <f t="shared" si="1"/>
        <v>8188.9939999999997</v>
      </c>
      <c r="CU16" s="278">
        <f>CU17+CU18</f>
        <v>8196.612000000001</v>
      </c>
      <c r="CV16" s="278">
        <f t="shared" ref="CV16:DQ16" si="2">CV17+CV18</f>
        <v>8303.637999999999</v>
      </c>
      <c r="CW16" s="278">
        <f t="shared" si="2"/>
        <v>8472.8909999999996</v>
      </c>
      <c r="CX16" s="278">
        <f t="shared" si="2"/>
        <v>8543.3979999999992</v>
      </c>
      <c r="CY16" s="278">
        <f t="shared" si="2"/>
        <v>8614.902</v>
      </c>
      <c r="CZ16" s="278">
        <f t="shared" si="2"/>
        <v>8883.8160000000007</v>
      </c>
      <c r="DA16" s="278">
        <f t="shared" si="2"/>
        <v>8940.5920000000006</v>
      </c>
      <c r="DB16" s="278">
        <f t="shared" si="2"/>
        <v>8905.6980000000003</v>
      </c>
      <c r="DC16" s="278">
        <f t="shared" si="2"/>
        <v>9036.83</v>
      </c>
      <c r="DD16" s="278">
        <f t="shared" si="2"/>
        <v>8931.1450000000004</v>
      </c>
      <c r="DE16" s="278">
        <f t="shared" si="2"/>
        <v>8972.4889999999996</v>
      </c>
      <c r="DF16" s="278">
        <f t="shared" si="2"/>
        <v>9435.737000000001</v>
      </c>
      <c r="DG16" s="278">
        <f t="shared" si="2"/>
        <v>9487.2630000000008</v>
      </c>
      <c r="DH16" s="278">
        <f t="shared" si="2"/>
        <v>9187.2880000000005</v>
      </c>
      <c r="DI16" s="278">
        <f t="shared" si="2"/>
        <v>9319.4989999999998</v>
      </c>
      <c r="DJ16" s="278">
        <f t="shared" si="2"/>
        <v>9356.4840000000004</v>
      </c>
      <c r="DK16" s="278">
        <f t="shared" si="2"/>
        <v>9392.7659999999996</v>
      </c>
      <c r="DL16" s="278">
        <f t="shared" si="2"/>
        <v>9860.6939999999995</v>
      </c>
      <c r="DM16" s="278">
        <f t="shared" si="2"/>
        <v>9980.5020000000004</v>
      </c>
      <c r="DN16" s="278">
        <f t="shared" si="2"/>
        <v>10006.691999999999</v>
      </c>
      <c r="DO16" s="278">
        <f t="shared" si="2"/>
        <v>10105.938</v>
      </c>
      <c r="DP16" s="278">
        <f t="shared" si="2"/>
        <v>10124.431</v>
      </c>
      <c r="DQ16" s="278">
        <f t="shared" si="2"/>
        <v>10131.541999999999</v>
      </c>
      <c r="DR16" s="278">
        <v>10312.374</v>
      </c>
      <c r="DS16" s="278">
        <f t="shared" ref="DS16:FU16" si="3">DS17+DS18</f>
        <v>10485.091</v>
      </c>
      <c r="DT16" s="278">
        <f t="shared" si="3"/>
        <v>10522.903</v>
      </c>
      <c r="DU16" s="278">
        <f t="shared" si="3"/>
        <v>10626.242999999999</v>
      </c>
      <c r="DV16" s="278">
        <f t="shared" si="3"/>
        <v>10570.954</v>
      </c>
      <c r="DW16" s="278">
        <f t="shared" si="3"/>
        <v>10631.24</v>
      </c>
      <c r="DX16" s="278">
        <f t="shared" si="3"/>
        <v>10808.28</v>
      </c>
      <c r="DY16" s="278">
        <f t="shared" si="3"/>
        <v>10800.33</v>
      </c>
      <c r="DZ16" s="278">
        <f t="shared" si="3"/>
        <v>10850.57</v>
      </c>
      <c r="EA16" s="278">
        <f t="shared" si="3"/>
        <v>10781.25</v>
      </c>
      <c r="EB16" s="278">
        <f t="shared" si="3"/>
        <v>10772.58</v>
      </c>
      <c r="EC16" s="278">
        <f t="shared" si="3"/>
        <v>10816.56</v>
      </c>
      <c r="ED16" s="278">
        <f t="shared" si="3"/>
        <v>11035.77</v>
      </c>
      <c r="EE16" s="278">
        <f t="shared" si="3"/>
        <v>11117.87</v>
      </c>
      <c r="EF16" s="278">
        <f t="shared" si="3"/>
        <v>11107.130000000001</v>
      </c>
      <c r="EG16" s="278">
        <f t="shared" si="3"/>
        <v>11262.439999999999</v>
      </c>
      <c r="EH16" s="278">
        <f t="shared" si="3"/>
        <v>11179.199999999999</v>
      </c>
      <c r="EI16" s="278">
        <f t="shared" si="3"/>
        <v>11196.76</v>
      </c>
      <c r="EJ16" s="278">
        <f t="shared" si="3"/>
        <v>11411.43</v>
      </c>
      <c r="EK16" s="278">
        <f t="shared" si="3"/>
        <v>11325.11</v>
      </c>
      <c r="EL16" s="278">
        <f t="shared" si="3"/>
        <v>11301.08</v>
      </c>
      <c r="EM16" s="278">
        <f t="shared" si="3"/>
        <v>11407.28</v>
      </c>
      <c r="EN16" s="278">
        <f t="shared" si="3"/>
        <v>11364.01</v>
      </c>
      <c r="EO16" s="278">
        <f t="shared" si="3"/>
        <v>11446.060000000001</v>
      </c>
      <c r="EP16" s="278">
        <f t="shared" si="3"/>
        <v>11576.99</v>
      </c>
      <c r="EQ16" s="278">
        <f t="shared" si="3"/>
        <v>11564.43</v>
      </c>
      <c r="ER16" s="278">
        <f t="shared" si="3"/>
        <v>11610.07</v>
      </c>
      <c r="ES16" s="278">
        <f t="shared" si="3"/>
        <v>11492.150000000001</v>
      </c>
      <c r="ET16" s="278">
        <f t="shared" si="3"/>
        <v>11544.97</v>
      </c>
      <c r="EU16" s="278">
        <f t="shared" si="3"/>
        <v>11506.58</v>
      </c>
      <c r="EV16" s="278">
        <f t="shared" si="3"/>
        <v>11885.72</v>
      </c>
      <c r="EW16" s="278">
        <f t="shared" si="3"/>
        <v>11940.91</v>
      </c>
      <c r="EX16" s="278">
        <f t="shared" si="3"/>
        <v>11881.61</v>
      </c>
      <c r="EY16" s="278">
        <f t="shared" si="3"/>
        <v>12016.730000000001</v>
      </c>
      <c r="EZ16" s="278">
        <f t="shared" si="3"/>
        <v>12030.369999999999</v>
      </c>
      <c r="FA16" s="278">
        <f t="shared" si="3"/>
        <v>12076.9</v>
      </c>
      <c r="FB16" s="278">
        <f t="shared" si="3"/>
        <v>12401.79</v>
      </c>
      <c r="FC16" s="278">
        <f t="shared" si="3"/>
        <v>12378.86</v>
      </c>
      <c r="FD16" s="278">
        <f t="shared" si="3"/>
        <v>12537.099999999999</v>
      </c>
      <c r="FE16" s="278">
        <f t="shared" si="3"/>
        <v>12959.27</v>
      </c>
      <c r="FF16" s="278">
        <f t="shared" si="3"/>
        <v>12975.4</v>
      </c>
      <c r="FG16" s="278">
        <f t="shared" si="3"/>
        <v>13054.45</v>
      </c>
      <c r="FH16" s="278">
        <f t="shared" si="3"/>
        <v>13441.18</v>
      </c>
      <c r="FI16" s="278">
        <f t="shared" si="3"/>
        <v>13566.44</v>
      </c>
      <c r="FJ16" s="278">
        <f t="shared" si="3"/>
        <v>13582.509999999998</v>
      </c>
      <c r="FK16" s="278">
        <f t="shared" si="3"/>
        <v>13603.439999999999</v>
      </c>
      <c r="FL16" s="278">
        <f t="shared" si="3"/>
        <v>13635.650000000001</v>
      </c>
      <c r="FM16" s="278">
        <f t="shared" si="3"/>
        <v>13665.33</v>
      </c>
      <c r="FN16" s="278">
        <f t="shared" si="3"/>
        <v>14016.57</v>
      </c>
      <c r="FO16" s="278">
        <f t="shared" si="3"/>
        <v>14023.56</v>
      </c>
      <c r="FP16" s="278">
        <f t="shared" si="3"/>
        <v>14369.9</v>
      </c>
      <c r="FQ16" s="278">
        <f t="shared" si="3"/>
        <v>14964.32</v>
      </c>
      <c r="FR16" s="278">
        <f t="shared" si="3"/>
        <v>15065.99</v>
      </c>
      <c r="FS16" s="278">
        <f t="shared" si="3"/>
        <v>15267.43</v>
      </c>
      <c r="FT16" s="278">
        <f t="shared" si="3"/>
        <v>15726.4</v>
      </c>
      <c r="FU16" s="278">
        <f t="shared" si="3"/>
        <v>15756.35</v>
      </c>
      <c r="FV16" s="278">
        <f>FV17+FV18</f>
        <v>15959.029999999999</v>
      </c>
      <c r="FW16" s="278">
        <f>FW17+FW18</f>
        <v>16245.18</v>
      </c>
      <c r="FX16" s="278">
        <f>FX17+FX18</f>
        <v>16501.54</v>
      </c>
      <c r="FY16" s="278">
        <f>FY17+FY18</f>
        <v>16751.75</v>
      </c>
      <c r="FZ16" s="278">
        <f>FZ17+FZ18</f>
        <v>17281.12</v>
      </c>
    </row>
    <row r="17" spans="1:182" ht="15" customHeight="1">
      <c r="B17" s="279" t="s">
        <v>178</v>
      </c>
      <c r="C17" s="278">
        <v>761.03499999999997</v>
      </c>
      <c r="D17" s="278">
        <v>768.81399999999996</v>
      </c>
      <c r="E17" s="278">
        <v>809.66300000000001</v>
      </c>
      <c r="F17" s="278">
        <v>829.47500000000002</v>
      </c>
      <c r="G17" s="278">
        <v>836.721</v>
      </c>
      <c r="H17" s="278">
        <v>791.41800000000001</v>
      </c>
      <c r="I17" s="278">
        <v>819.73800000000006</v>
      </c>
      <c r="J17" s="278">
        <v>837.38400000000001</v>
      </c>
      <c r="K17" s="278">
        <v>855.36900000000003</v>
      </c>
      <c r="L17" s="278">
        <v>859.38099999999997</v>
      </c>
      <c r="M17" s="278">
        <v>876.79300000000001</v>
      </c>
      <c r="N17" s="278">
        <v>934.66</v>
      </c>
      <c r="O17" s="278">
        <v>858.88599999999997</v>
      </c>
      <c r="P17" s="278">
        <v>867.10500000000002</v>
      </c>
      <c r="Q17" s="278">
        <v>873.75599999999997</v>
      </c>
      <c r="R17" s="278">
        <v>867.875</v>
      </c>
      <c r="S17" s="278">
        <v>929.875</v>
      </c>
      <c r="T17" s="278">
        <v>905.01400000000001</v>
      </c>
      <c r="U17" s="278">
        <v>910.404</v>
      </c>
      <c r="V17" s="278">
        <v>898.15</v>
      </c>
      <c r="W17" s="278">
        <v>907.87699999999995</v>
      </c>
      <c r="X17" s="278">
        <v>929.01800000000003</v>
      </c>
      <c r="Y17" s="278">
        <v>919.05100000000004</v>
      </c>
      <c r="Z17" s="278">
        <v>971.19899999999996</v>
      </c>
      <c r="AA17" s="278">
        <v>1011.323</v>
      </c>
      <c r="AB17" s="278">
        <v>966.68799999999999</v>
      </c>
      <c r="AC17" s="278">
        <v>990.86800000000005</v>
      </c>
      <c r="AD17" s="278">
        <v>1021.74</v>
      </c>
      <c r="AE17" s="278">
        <v>1004.929</v>
      </c>
      <c r="AF17" s="278">
        <v>978.95</v>
      </c>
      <c r="AG17" s="278">
        <v>983.87599999999998</v>
      </c>
      <c r="AH17" s="278">
        <v>991.35599999999999</v>
      </c>
      <c r="AI17" s="278">
        <v>1010.0940000000001</v>
      </c>
      <c r="AJ17" s="278">
        <v>1043.7049999999999</v>
      </c>
      <c r="AK17" s="278">
        <v>1046.7149999999999</v>
      </c>
      <c r="AL17" s="278">
        <v>1077.723</v>
      </c>
      <c r="AM17" s="278">
        <v>1096.0989999999999</v>
      </c>
      <c r="AN17" s="278">
        <v>1068.4169999999999</v>
      </c>
      <c r="AO17" s="278">
        <v>1088.5509999999999</v>
      </c>
      <c r="AP17" s="278">
        <v>1086.6300000000001</v>
      </c>
      <c r="AQ17" s="278">
        <v>1128.876</v>
      </c>
      <c r="AR17" s="278">
        <v>1199.0409999999999</v>
      </c>
      <c r="AS17" s="278">
        <v>1226.2249999999999</v>
      </c>
      <c r="AT17" s="278">
        <v>1171.296</v>
      </c>
      <c r="AU17" s="278">
        <v>1224.1479999999999</v>
      </c>
      <c r="AV17" s="278">
        <v>1231.27</v>
      </c>
      <c r="AW17" s="278">
        <v>1236.0239999999999</v>
      </c>
      <c r="AX17" s="278">
        <v>1303.442</v>
      </c>
      <c r="AY17" s="278">
        <v>1287.152</v>
      </c>
      <c r="AZ17" s="278">
        <v>1296.076</v>
      </c>
      <c r="BA17" s="278">
        <v>1359.7470000000001</v>
      </c>
      <c r="BB17" s="278">
        <v>1376.1669999999999</v>
      </c>
      <c r="BC17" s="278">
        <v>1399.1769999999999</v>
      </c>
      <c r="BD17" s="278">
        <v>1290.173</v>
      </c>
      <c r="BE17" s="278">
        <v>1264.777</v>
      </c>
      <c r="BF17" s="278">
        <v>1309.8820000000001</v>
      </c>
      <c r="BG17" s="278">
        <v>1363.6320000000001</v>
      </c>
      <c r="BH17" s="278">
        <v>1323.3920000000001</v>
      </c>
      <c r="BI17" s="278">
        <v>1347.249</v>
      </c>
      <c r="BJ17" s="278">
        <v>1403.201</v>
      </c>
      <c r="BK17" s="278">
        <v>1461.877</v>
      </c>
      <c r="BL17" s="278">
        <v>1443.8320000000001</v>
      </c>
      <c r="BM17" s="278">
        <v>1466.971</v>
      </c>
      <c r="BN17" s="278">
        <v>1508.664</v>
      </c>
      <c r="BO17" s="278">
        <v>1517.9949999999999</v>
      </c>
      <c r="BP17" s="278">
        <v>1567.8209999999999</v>
      </c>
      <c r="BQ17" s="278">
        <v>1352.0820000000001</v>
      </c>
      <c r="BR17" s="278">
        <v>1386.9369999999999</v>
      </c>
      <c r="BS17" s="278">
        <v>1348.934</v>
      </c>
      <c r="BT17" s="278">
        <v>1403.2940000000001</v>
      </c>
      <c r="BU17" s="278">
        <v>1394.73</v>
      </c>
      <c r="BV17" s="278">
        <v>1468.2270000000001</v>
      </c>
      <c r="BW17" s="278">
        <f>637.689+4.216+860.876</f>
        <v>1502.7809999999999</v>
      </c>
      <c r="BX17" s="278">
        <f>616.344+6.247+853.553</f>
        <v>1476.144</v>
      </c>
      <c r="BY17" s="278">
        <f>651.846+6.372+852.999</f>
        <v>1511.2170000000001</v>
      </c>
      <c r="BZ17" s="278">
        <f>696.571+5.981+822.868</f>
        <v>1525.42</v>
      </c>
      <c r="CA17" s="278">
        <f>718.796+5.278+819.916</f>
        <v>1543.9900000000002</v>
      </c>
      <c r="CB17" s="278">
        <f>593.641+6.372+815.9</f>
        <v>1415.913</v>
      </c>
      <c r="CC17" s="278">
        <f>627.922+5.389+847.746</f>
        <v>1481.057</v>
      </c>
      <c r="CD17" s="278">
        <f>527.673+6.663+905.722</f>
        <v>1440.058</v>
      </c>
      <c r="CE17" s="278">
        <f>423.831+5.16+1002.893</f>
        <v>1431.884</v>
      </c>
      <c r="CF17" s="278">
        <f>424.886+5.275+1008.405</f>
        <v>1438.566</v>
      </c>
      <c r="CG17" s="278">
        <f>410.879+3.421+1000.374</f>
        <v>1414.674</v>
      </c>
      <c r="CH17" s="278">
        <f>528.927+6.025+983.267</f>
        <v>1518.2190000000001</v>
      </c>
      <c r="CI17" s="278">
        <f>533.757+4.829+993.567</f>
        <v>1532.1529999999998</v>
      </c>
      <c r="CJ17" s="278">
        <f>426.348+6.346+1058.083</f>
        <v>1490.777</v>
      </c>
      <c r="CK17" s="278">
        <f>395.994+5.691+1112.08</f>
        <v>1513.7649999999999</v>
      </c>
      <c r="CL17" s="278">
        <f>464.773+4.305+1055.909</f>
        <v>1524.9870000000001</v>
      </c>
      <c r="CM17" s="278">
        <f>524.018+5.462+1025.371</f>
        <v>1554.8510000000001</v>
      </c>
      <c r="CN17" s="278">
        <f>573.107+5.261+990.72</f>
        <v>1569.088</v>
      </c>
      <c r="CO17" s="278">
        <f>632.473+5.8+964.223</f>
        <v>1602.4959999999999</v>
      </c>
      <c r="CP17" s="278">
        <f>656.9+6.121+955.898</f>
        <v>1618.9189999999999</v>
      </c>
      <c r="CQ17" s="278">
        <f>584.162+5.22+962.463</f>
        <v>1551.845</v>
      </c>
      <c r="CR17" s="278">
        <f>600.816+5.5+949.042</f>
        <v>1555.3580000000002</v>
      </c>
      <c r="CS17" s="278">
        <f>532.7+3.349+959.999</f>
        <v>1496.0480000000002</v>
      </c>
      <c r="CT17" s="278">
        <f>764.809+5.847+902.361</f>
        <v>1673.0169999999998</v>
      </c>
      <c r="CU17" s="278">
        <f>710.505+5.837+905.108</f>
        <v>1621.4499999999998</v>
      </c>
      <c r="CV17" s="278">
        <f>733.174+6.183+934.22</f>
        <v>1673.577</v>
      </c>
      <c r="CW17" s="278">
        <f>672.58+6.366+1035.857</f>
        <v>1714.8029999999999</v>
      </c>
      <c r="CX17" s="278">
        <f>675.056+5.303+1069.107</f>
        <v>1749.4659999999999</v>
      </c>
      <c r="CY17" s="278">
        <f>590.218+5.477+1167.854</f>
        <v>1763.549</v>
      </c>
      <c r="CZ17" s="278">
        <f>564.527+6.301+1255.416</f>
        <v>1826.2440000000001</v>
      </c>
      <c r="DA17" s="278">
        <f>549.771+6.527+1337.965</f>
        <v>1894.2629999999999</v>
      </c>
      <c r="DB17" s="278">
        <f>551.003+6.49+1315.732</f>
        <v>1873.2249999999999</v>
      </c>
      <c r="DC17" s="278">
        <f>583.481+6.311+1346.796</f>
        <v>1936.5880000000002</v>
      </c>
      <c r="DD17" s="278">
        <f>505.846+5.904+1366.736</f>
        <v>1878.4860000000001</v>
      </c>
      <c r="DE17" s="278">
        <f>522.571+6.715+1369.168</f>
        <v>1898.454</v>
      </c>
      <c r="DF17" s="278">
        <f>691.055+5.395+1419.215</f>
        <v>2115.665</v>
      </c>
      <c r="DG17" s="278">
        <f>708.596+2.903+1439.213</f>
        <v>2150.712</v>
      </c>
      <c r="DH17" s="278">
        <f>329.319+7.555+1477.154</f>
        <v>1814.028</v>
      </c>
      <c r="DI17" s="278">
        <f>453.753+7.682+1415.991</f>
        <v>1877.4259999999999</v>
      </c>
      <c r="DJ17" s="278">
        <f>521.77+7.989+1371.368</f>
        <v>1901.127</v>
      </c>
      <c r="DK17" s="278">
        <f>594.032+7.542+1298.646</f>
        <v>1900.22</v>
      </c>
      <c r="DL17" s="278">
        <f>957.972+4.842+1235.383</f>
        <v>2198.1970000000001</v>
      </c>
      <c r="DM17" s="278">
        <f>1013.827+0+1320.116</f>
        <v>2333.9430000000002</v>
      </c>
      <c r="DN17" s="278">
        <f>1016.834+0+1360.818</f>
        <v>2377.652</v>
      </c>
      <c r="DO17" s="278">
        <f>997.531+0+1444.523</f>
        <v>2442.0540000000001</v>
      </c>
      <c r="DP17" s="278">
        <f>997.834+0+1462.686</f>
        <v>2460.52</v>
      </c>
      <c r="DQ17" s="278">
        <f>999.411+0+1438.189</f>
        <v>2437.6</v>
      </c>
      <c r="DR17" s="278">
        <v>2408.268</v>
      </c>
      <c r="DS17" s="278">
        <v>2540.0700000000002</v>
      </c>
      <c r="DT17" s="278">
        <v>2569.2330000000002</v>
      </c>
      <c r="DU17" s="278">
        <v>2572.9989999999998</v>
      </c>
      <c r="DV17" s="278">
        <v>2521.9540000000002</v>
      </c>
      <c r="DW17" s="278">
        <v>2588.13</v>
      </c>
      <c r="DX17" s="278">
        <v>2638.28</v>
      </c>
      <c r="DY17" s="278">
        <v>2626.56</v>
      </c>
      <c r="DZ17" s="278">
        <v>2706.01</v>
      </c>
      <c r="EA17" s="278">
        <v>2692.43</v>
      </c>
      <c r="EB17" s="278">
        <v>2674.9</v>
      </c>
      <c r="EC17" s="278">
        <v>2709.61</v>
      </c>
      <c r="ED17" s="278">
        <v>2733.77</v>
      </c>
      <c r="EE17" s="278">
        <v>2800.35</v>
      </c>
      <c r="EF17" s="278">
        <v>2767.77</v>
      </c>
      <c r="EG17" s="278">
        <v>2814.72</v>
      </c>
      <c r="EH17" s="278">
        <v>2718.23</v>
      </c>
      <c r="EI17" s="278">
        <v>2734.64</v>
      </c>
      <c r="EJ17" s="280">
        <v>2783.7</v>
      </c>
      <c r="EK17" s="280">
        <v>2730.54</v>
      </c>
      <c r="EL17" s="280">
        <v>2744.42</v>
      </c>
      <c r="EM17" s="278">
        <v>2805.35</v>
      </c>
      <c r="EN17" s="278">
        <v>2761.24</v>
      </c>
      <c r="EO17" s="278">
        <v>2846.62</v>
      </c>
      <c r="EP17" s="278">
        <v>2733.27</v>
      </c>
      <c r="EQ17" s="278">
        <v>2727.9</v>
      </c>
      <c r="ER17" s="278">
        <v>2752.07</v>
      </c>
      <c r="ES17" s="278">
        <v>2699.71</v>
      </c>
      <c r="ET17" s="278">
        <v>2723.41</v>
      </c>
      <c r="EU17" s="278">
        <v>2706.4</v>
      </c>
      <c r="EV17" s="278">
        <v>2855.91</v>
      </c>
      <c r="EW17" s="278">
        <v>2943.52</v>
      </c>
      <c r="EX17" s="278">
        <v>2907.44</v>
      </c>
      <c r="EY17" s="278">
        <v>2984.61</v>
      </c>
      <c r="EZ17" s="278">
        <v>2984.38</v>
      </c>
      <c r="FA17" s="278">
        <v>2966.84</v>
      </c>
      <c r="FB17" s="278">
        <v>3010.96</v>
      </c>
      <c r="FC17" s="278">
        <v>2958.19</v>
      </c>
      <c r="FD17" s="278">
        <v>3023.62</v>
      </c>
      <c r="FE17" s="278">
        <v>3282.44</v>
      </c>
      <c r="FF17" s="278">
        <v>3205.18</v>
      </c>
      <c r="FG17" s="278">
        <v>3206.25</v>
      </c>
      <c r="FH17" s="278">
        <v>3227.65</v>
      </c>
      <c r="FI17" s="278">
        <v>3340.6</v>
      </c>
      <c r="FJ17" s="278">
        <v>3330.05</v>
      </c>
      <c r="FK17" s="278">
        <v>3198.55</v>
      </c>
      <c r="FL17" s="278">
        <v>3183.87</v>
      </c>
      <c r="FM17" s="278">
        <v>3134.18</v>
      </c>
      <c r="FN17" s="277">
        <v>3115.37</v>
      </c>
      <c r="FO17" s="277">
        <v>3062.25</v>
      </c>
      <c r="FP17" s="277">
        <v>3315.68</v>
      </c>
      <c r="FQ17" s="277">
        <v>3371.11</v>
      </c>
      <c r="FR17" s="277">
        <v>3348.06</v>
      </c>
      <c r="FS17" s="278">
        <v>3254.85</v>
      </c>
      <c r="FT17" s="278">
        <v>3201.5</v>
      </c>
      <c r="FU17" s="278">
        <v>3089.85</v>
      </c>
      <c r="FV17" s="278">
        <v>3108.45</v>
      </c>
      <c r="FW17" s="278">
        <v>3156.54</v>
      </c>
      <c r="FX17" s="278">
        <v>3194.35</v>
      </c>
      <c r="FY17" s="278">
        <v>3197.75</v>
      </c>
      <c r="FZ17" s="278">
        <v>3192.79</v>
      </c>
    </row>
    <row r="18" spans="1:182" ht="15" customHeight="1">
      <c r="B18" s="279" t="s">
        <v>179</v>
      </c>
      <c r="C18" s="278">
        <v>2339.02</v>
      </c>
      <c r="D18" s="278">
        <v>2354.9340000000002</v>
      </c>
      <c r="E18" s="278">
        <v>2400.0650000000001</v>
      </c>
      <c r="F18" s="278">
        <v>2406.9470000000001</v>
      </c>
      <c r="G18" s="278">
        <v>2410.473</v>
      </c>
      <c r="H18" s="278">
        <v>2439.1</v>
      </c>
      <c r="I18" s="278">
        <v>2448</v>
      </c>
      <c r="J18" s="278">
        <v>2422.6190000000001</v>
      </c>
      <c r="K18" s="278">
        <v>2446.5749999999998</v>
      </c>
      <c r="L18" s="278">
        <v>2454.4079999999999</v>
      </c>
      <c r="M18" s="278">
        <v>2467.0619999999999</v>
      </c>
      <c r="N18" s="278">
        <v>2602.5050000000001</v>
      </c>
      <c r="O18" s="278">
        <v>2615.3319999999999</v>
      </c>
      <c r="P18" s="278">
        <v>2632.1990000000001</v>
      </c>
      <c r="Q18" s="278">
        <v>2697.5509999999999</v>
      </c>
      <c r="R18" s="278">
        <v>2722.203</v>
      </c>
      <c r="S18" s="278">
        <v>2722.451</v>
      </c>
      <c r="T18" s="278">
        <v>2760.9879999999998</v>
      </c>
      <c r="U18" s="278">
        <v>2772.7310000000002</v>
      </c>
      <c r="V18" s="278">
        <v>2751.2249999999999</v>
      </c>
      <c r="W18" s="278">
        <v>2767.9720000000002</v>
      </c>
      <c r="X18" s="278">
        <v>2768.2629999999999</v>
      </c>
      <c r="Y18" s="278">
        <v>2797.7040000000002</v>
      </c>
      <c r="Z18" s="278">
        <v>2945.4520000000002</v>
      </c>
      <c r="AA18" s="278">
        <v>2962.221</v>
      </c>
      <c r="AB18" s="278">
        <v>3007.7330000000002</v>
      </c>
      <c r="AC18" s="278">
        <v>3082.6179999999999</v>
      </c>
      <c r="AD18" s="278">
        <v>3120.4589999999998</v>
      </c>
      <c r="AE18" s="278">
        <v>3154.4050000000002</v>
      </c>
      <c r="AF18" s="278">
        <v>3209.87</v>
      </c>
      <c r="AG18" s="278">
        <v>3216.6770000000001</v>
      </c>
      <c r="AH18" s="278">
        <v>3223.4050000000002</v>
      </c>
      <c r="AI18" s="278">
        <v>3266.1869999999999</v>
      </c>
      <c r="AJ18" s="278">
        <v>3268.377</v>
      </c>
      <c r="AK18" s="278">
        <v>3294.654</v>
      </c>
      <c r="AL18" s="278">
        <v>3423.8980000000001</v>
      </c>
      <c r="AM18" s="278">
        <v>3449.9960000000001</v>
      </c>
      <c r="AN18" s="278">
        <v>3496.1460000000002</v>
      </c>
      <c r="AO18" s="278">
        <v>3576.8310000000001</v>
      </c>
      <c r="AP18" s="278">
        <v>3600.6610000000001</v>
      </c>
      <c r="AQ18" s="278">
        <v>3608.4989999999998</v>
      </c>
      <c r="AR18" s="278">
        <v>3676.797</v>
      </c>
      <c r="AS18" s="278">
        <v>3668.2860000000001</v>
      </c>
      <c r="AT18" s="278">
        <v>3655.1729999999998</v>
      </c>
      <c r="AU18" s="278">
        <v>3679.3690000000001</v>
      </c>
      <c r="AV18" s="278">
        <v>3705.9870000000001</v>
      </c>
      <c r="AW18" s="278">
        <v>3733.89</v>
      </c>
      <c r="AX18" s="278">
        <v>3883.7669999999998</v>
      </c>
      <c r="AY18" s="278">
        <v>3898.348</v>
      </c>
      <c r="AZ18" s="278">
        <v>3928.8980000000001</v>
      </c>
      <c r="BA18" s="278">
        <v>3980.3820000000001</v>
      </c>
      <c r="BB18" s="278">
        <v>3987.259</v>
      </c>
      <c r="BC18" s="278">
        <v>3994.8</v>
      </c>
      <c r="BD18" s="278">
        <v>4042.72</v>
      </c>
      <c r="BE18" s="278">
        <v>4049.1410000000001</v>
      </c>
      <c r="BF18" s="278">
        <v>4047.3420000000001</v>
      </c>
      <c r="BG18" s="278">
        <v>4079.5129999999999</v>
      </c>
      <c r="BH18" s="278">
        <v>4100.5119999999997</v>
      </c>
      <c r="BI18" s="278">
        <v>4145.4369999999999</v>
      </c>
      <c r="BJ18" s="278">
        <v>4358.3530000000001</v>
      </c>
      <c r="BK18" s="278">
        <v>4385.1239999999998</v>
      </c>
      <c r="BL18" s="278">
        <v>4429.4350000000004</v>
      </c>
      <c r="BM18" s="278">
        <v>4494.8450000000003</v>
      </c>
      <c r="BN18" s="278">
        <v>4530.701</v>
      </c>
      <c r="BO18" s="278">
        <v>4548.28</v>
      </c>
      <c r="BP18" s="278">
        <v>4622.4129999999996</v>
      </c>
      <c r="BQ18" s="278">
        <v>4621.4359999999997</v>
      </c>
      <c r="BR18" s="278">
        <v>4618.5200000000004</v>
      </c>
      <c r="BS18" s="278">
        <v>4673.6469999999999</v>
      </c>
      <c r="BT18" s="278">
        <v>4692.8630000000003</v>
      </c>
      <c r="BU18" s="278">
        <v>4713.4489999999996</v>
      </c>
      <c r="BV18" s="278">
        <v>4982.6819999999998</v>
      </c>
      <c r="BW18" s="278">
        <v>5014.9409999999998</v>
      </c>
      <c r="BX18" s="278">
        <v>5061.9260000000004</v>
      </c>
      <c r="BY18" s="278">
        <v>5150.2070000000003</v>
      </c>
      <c r="BZ18" s="278">
        <v>5145.0069999999996</v>
      </c>
      <c r="CA18" s="278">
        <v>5194.8029999999999</v>
      </c>
      <c r="CB18" s="278">
        <v>5215.3209999999999</v>
      </c>
      <c r="CC18" s="278">
        <v>5373.9129999999996</v>
      </c>
      <c r="CD18" s="278">
        <v>5288.66</v>
      </c>
      <c r="CE18" s="278">
        <v>5305.2259999999997</v>
      </c>
      <c r="CF18" s="278">
        <v>5369.8360000000002</v>
      </c>
      <c r="CG18" s="278">
        <v>5631.8469999999998</v>
      </c>
      <c r="CH18" s="278">
        <v>5702.201</v>
      </c>
      <c r="CI18" s="278">
        <v>5877.8109999999997</v>
      </c>
      <c r="CJ18" s="278">
        <v>5951.8040000000001</v>
      </c>
      <c r="CK18" s="278">
        <v>6086.0569999999998</v>
      </c>
      <c r="CL18" s="278">
        <v>6155.7179999999998</v>
      </c>
      <c r="CM18" s="278">
        <v>6136.0910000000003</v>
      </c>
      <c r="CN18" s="278">
        <v>6159.1559999999999</v>
      </c>
      <c r="CO18" s="278">
        <v>6130.8819999999996</v>
      </c>
      <c r="CP18" s="278">
        <v>6166.6459999999997</v>
      </c>
      <c r="CQ18" s="278">
        <v>6271.14</v>
      </c>
      <c r="CR18" s="278">
        <v>6208.0420000000004</v>
      </c>
      <c r="CS18" s="278">
        <v>6246.4070000000002</v>
      </c>
      <c r="CT18" s="278">
        <v>6515.9769999999999</v>
      </c>
      <c r="CU18" s="278">
        <v>6575.1620000000003</v>
      </c>
      <c r="CV18" s="278">
        <v>6630.0609999999997</v>
      </c>
      <c r="CW18" s="278">
        <v>6758.0879999999997</v>
      </c>
      <c r="CX18" s="278">
        <v>6793.9319999999998</v>
      </c>
      <c r="CY18" s="278">
        <v>6851.3530000000001</v>
      </c>
      <c r="CZ18" s="278">
        <v>7057.5720000000001</v>
      </c>
      <c r="DA18" s="278">
        <v>7046.3289999999997</v>
      </c>
      <c r="DB18" s="278">
        <v>7032.473</v>
      </c>
      <c r="DC18" s="278">
        <v>7100.2420000000002</v>
      </c>
      <c r="DD18" s="278">
        <v>7052.6589999999997</v>
      </c>
      <c r="DE18" s="278">
        <v>7074.0349999999999</v>
      </c>
      <c r="DF18" s="278">
        <v>7320.0720000000001</v>
      </c>
      <c r="DG18" s="278">
        <v>7336.5510000000004</v>
      </c>
      <c r="DH18" s="278">
        <v>7373.26</v>
      </c>
      <c r="DI18" s="278">
        <v>7442.0730000000003</v>
      </c>
      <c r="DJ18" s="278">
        <v>7455.357</v>
      </c>
      <c r="DK18" s="278">
        <v>7492.5460000000003</v>
      </c>
      <c r="DL18" s="278">
        <v>7662.4970000000003</v>
      </c>
      <c r="DM18" s="278">
        <v>7646.5590000000002</v>
      </c>
      <c r="DN18" s="278">
        <v>7629.04</v>
      </c>
      <c r="DO18" s="278">
        <v>7663.884</v>
      </c>
      <c r="DP18" s="278">
        <v>7663.9110000000001</v>
      </c>
      <c r="DQ18" s="278">
        <v>7693.942</v>
      </c>
      <c r="DR18" s="278">
        <v>7904.1059999999998</v>
      </c>
      <c r="DS18" s="278">
        <v>7945.0209999999997</v>
      </c>
      <c r="DT18" s="278">
        <v>7953.67</v>
      </c>
      <c r="DU18" s="278">
        <v>8053.2439999999997</v>
      </c>
      <c r="DV18" s="278">
        <v>8049</v>
      </c>
      <c r="DW18" s="278">
        <v>8043.11</v>
      </c>
      <c r="DX18" s="278">
        <v>8170</v>
      </c>
      <c r="DY18" s="278">
        <v>8173.77</v>
      </c>
      <c r="DZ18" s="278">
        <v>8144.56</v>
      </c>
      <c r="EA18" s="278">
        <v>8088.82</v>
      </c>
      <c r="EB18" s="278">
        <v>8097.68</v>
      </c>
      <c r="EC18" s="278">
        <v>8106.95</v>
      </c>
      <c r="ED18" s="278">
        <v>8302</v>
      </c>
      <c r="EE18" s="278">
        <v>8317.52</v>
      </c>
      <c r="EF18" s="278">
        <v>8339.36</v>
      </c>
      <c r="EG18" s="278">
        <v>8447.7199999999993</v>
      </c>
      <c r="EH18" s="278">
        <v>8460.9699999999993</v>
      </c>
      <c r="EI18" s="278">
        <v>8462.1200000000008</v>
      </c>
      <c r="EJ18" s="280">
        <v>8627.73</v>
      </c>
      <c r="EK18" s="280">
        <v>8594.57</v>
      </c>
      <c r="EL18" s="280">
        <v>8556.66</v>
      </c>
      <c r="EM18" s="278">
        <v>8601.93</v>
      </c>
      <c r="EN18" s="278">
        <v>8602.77</v>
      </c>
      <c r="EO18" s="278">
        <v>8599.44</v>
      </c>
      <c r="EP18" s="278">
        <v>8843.7199999999993</v>
      </c>
      <c r="EQ18" s="278">
        <v>8836.5300000000007</v>
      </c>
      <c r="ER18" s="278">
        <v>8858</v>
      </c>
      <c r="ES18" s="278">
        <v>8792.44</v>
      </c>
      <c r="ET18" s="278">
        <v>8821.56</v>
      </c>
      <c r="EU18" s="278">
        <v>8800.18</v>
      </c>
      <c r="EV18" s="278">
        <v>9029.81</v>
      </c>
      <c r="EW18" s="278">
        <v>8997.39</v>
      </c>
      <c r="EX18" s="278">
        <v>8974.17</v>
      </c>
      <c r="EY18" s="278">
        <v>9032.1200000000008</v>
      </c>
      <c r="EZ18" s="278">
        <v>9045.99</v>
      </c>
      <c r="FA18" s="278">
        <v>9110.06</v>
      </c>
      <c r="FB18" s="278">
        <v>9390.83</v>
      </c>
      <c r="FC18" s="278">
        <v>9420.67</v>
      </c>
      <c r="FD18" s="278">
        <v>9513.48</v>
      </c>
      <c r="FE18" s="278">
        <v>9676.83</v>
      </c>
      <c r="FF18" s="278">
        <v>9770.2199999999993</v>
      </c>
      <c r="FG18" s="278">
        <v>9848.2000000000007</v>
      </c>
      <c r="FH18" s="278">
        <v>10213.530000000001</v>
      </c>
      <c r="FI18" s="278">
        <v>10225.84</v>
      </c>
      <c r="FJ18" s="278">
        <v>10252.459999999999</v>
      </c>
      <c r="FK18" s="278">
        <v>10404.89</v>
      </c>
      <c r="FL18" s="278">
        <v>10451.780000000001</v>
      </c>
      <c r="FM18" s="278">
        <v>10531.15</v>
      </c>
      <c r="FN18" s="278">
        <v>10901.2</v>
      </c>
      <c r="FO18" s="277">
        <v>10961.31</v>
      </c>
      <c r="FP18" s="277">
        <v>11054.22</v>
      </c>
      <c r="FQ18" s="278">
        <v>11593.21</v>
      </c>
      <c r="FR18" s="277">
        <v>11717.93</v>
      </c>
      <c r="FS18" s="278">
        <v>12012.58</v>
      </c>
      <c r="FT18" s="278">
        <v>12524.9</v>
      </c>
      <c r="FU18" s="278">
        <v>12666.5</v>
      </c>
      <c r="FV18" s="278">
        <v>12850.58</v>
      </c>
      <c r="FW18" s="278">
        <v>13088.64</v>
      </c>
      <c r="FX18" s="278">
        <v>13307.19</v>
      </c>
      <c r="FY18" s="278">
        <v>13554</v>
      </c>
      <c r="FZ18" s="278">
        <v>14088.33</v>
      </c>
    </row>
    <row r="19" spans="1:182" ht="15" customHeight="1">
      <c r="B19" s="279"/>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c r="AW19" s="278"/>
      <c r="AX19" s="278"/>
      <c r="AY19" s="278"/>
      <c r="AZ19" s="278"/>
      <c r="BA19" s="278"/>
      <c r="BB19" s="278"/>
      <c r="BC19" s="278"/>
      <c r="BD19" s="278"/>
      <c r="BE19" s="278"/>
      <c r="BF19" s="278"/>
      <c r="BG19" s="278"/>
      <c r="BH19" s="278"/>
      <c r="BI19" s="278"/>
      <c r="BJ19" s="278"/>
      <c r="BK19" s="278"/>
      <c r="BL19" s="278"/>
      <c r="BM19" s="278"/>
      <c r="BN19" s="278"/>
      <c r="BO19" s="278"/>
      <c r="BP19" s="278"/>
      <c r="BQ19" s="278"/>
      <c r="BR19" s="278"/>
      <c r="BS19" s="278"/>
      <c r="BT19" s="278"/>
      <c r="BU19" s="278"/>
      <c r="BV19" s="278"/>
      <c r="BW19" s="278"/>
      <c r="BX19" s="278"/>
      <c r="BY19" s="278"/>
      <c r="BZ19" s="278"/>
      <c r="CA19" s="278"/>
      <c r="CB19" s="278"/>
      <c r="CC19" s="278"/>
      <c r="CD19" s="278"/>
      <c r="CE19" s="278"/>
      <c r="CF19" s="278"/>
      <c r="CG19" s="278"/>
      <c r="CH19" s="278"/>
      <c r="CI19" s="278"/>
      <c r="CJ19" s="278"/>
      <c r="CK19" s="278"/>
      <c r="CL19" s="278"/>
      <c r="CM19" s="278"/>
      <c r="CN19" s="278"/>
      <c r="CO19" s="278"/>
      <c r="CP19" s="278"/>
      <c r="CQ19" s="278"/>
      <c r="CR19" s="278"/>
      <c r="CS19" s="278"/>
      <c r="CT19" s="278"/>
      <c r="CU19" s="278"/>
      <c r="CV19" s="278"/>
      <c r="CW19" s="278"/>
      <c r="CX19" s="278"/>
      <c r="CY19" s="278"/>
      <c r="CZ19" s="278"/>
      <c r="DA19" s="278"/>
      <c r="DB19" s="278"/>
      <c r="DC19" s="278"/>
      <c r="DD19" s="278"/>
      <c r="DE19" s="278"/>
      <c r="DF19" s="278"/>
      <c r="DG19" s="278"/>
      <c r="DH19" s="278"/>
      <c r="DI19" s="278"/>
      <c r="DJ19" s="278"/>
      <c r="DK19" s="278"/>
      <c r="DL19" s="278"/>
      <c r="DM19" s="278"/>
      <c r="DN19" s="278"/>
      <c r="DO19" s="278"/>
      <c r="DP19" s="278"/>
      <c r="DQ19" s="278"/>
      <c r="DR19" s="278"/>
      <c r="DS19" s="278"/>
      <c r="DT19" s="278"/>
      <c r="DU19" s="278"/>
      <c r="DV19" s="278"/>
      <c r="DW19" s="278"/>
      <c r="DX19" s="278"/>
      <c r="DY19" s="278"/>
      <c r="DZ19" s="278"/>
      <c r="EA19" s="278"/>
      <c r="EB19" s="278"/>
      <c r="EC19" s="278"/>
      <c r="ED19" s="278"/>
      <c r="EE19" s="278"/>
      <c r="EF19" s="278"/>
      <c r="EG19" s="278"/>
      <c r="EH19" s="278"/>
      <c r="EI19" s="278"/>
      <c r="EJ19" s="280"/>
      <c r="EK19" s="280"/>
      <c r="EL19" s="280"/>
      <c r="EM19" s="278"/>
      <c r="EN19" s="278"/>
      <c r="EO19" s="278"/>
      <c r="EP19" s="278"/>
      <c r="EQ19" s="278"/>
      <c r="ER19" s="278"/>
      <c r="ES19" s="278"/>
      <c r="ET19" s="278"/>
      <c r="EU19" s="278"/>
      <c r="EV19" s="278"/>
      <c r="EW19" s="278"/>
      <c r="EX19" s="278"/>
      <c r="EY19" s="278"/>
      <c r="EZ19" s="278"/>
      <c r="FA19" s="278"/>
      <c r="FB19" s="278"/>
      <c r="FC19" s="278"/>
      <c r="FD19" s="278"/>
      <c r="FE19" s="278"/>
      <c r="FF19" s="278"/>
      <c r="FG19" s="278"/>
      <c r="FH19" s="278"/>
      <c r="FI19" s="278"/>
      <c r="FJ19" s="278"/>
      <c r="FK19" s="278"/>
      <c r="FL19" s="278"/>
      <c r="FM19" s="278"/>
      <c r="FN19" s="278"/>
      <c r="FO19" s="277"/>
      <c r="FP19" s="277"/>
      <c r="FQ19" s="278"/>
      <c r="FR19" s="277"/>
      <c r="FS19" s="278"/>
      <c r="FT19" s="278"/>
      <c r="FU19" s="278"/>
      <c r="FV19" s="278"/>
      <c r="FW19" s="278"/>
      <c r="FX19" s="278"/>
      <c r="FY19" s="278"/>
      <c r="FZ19" s="278"/>
    </row>
    <row r="20" spans="1:182" ht="15" customHeight="1">
      <c r="B20" s="287" t="s">
        <v>180</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c r="AW20" s="280"/>
      <c r="AX20" s="280"/>
      <c r="AY20" s="280"/>
      <c r="AZ20" s="280"/>
      <c r="BA20" s="280"/>
      <c r="BB20" s="280"/>
      <c r="BC20" s="280"/>
      <c r="BD20" s="280"/>
      <c r="BE20" s="280"/>
      <c r="BF20" s="280"/>
      <c r="BG20" s="280"/>
      <c r="BH20" s="280"/>
      <c r="BI20" s="280"/>
      <c r="BJ20" s="280"/>
      <c r="BK20" s="280"/>
      <c r="BL20" s="280"/>
      <c r="BM20" s="280"/>
      <c r="BN20" s="280"/>
      <c r="BO20" s="280"/>
      <c r="BP20" s="280"/>
      <c r="BQ20" s="280"/>
      <c r="BR20" s="280"/>
      <c r="BS20" s="280"/>
      <c r="BT20" s="280"/>
      <c r="BU20" s="280"/>
      <c r="BV20" s="280"/>
      <c r="BW20" s="280"/>
      <c r="BX20" s="280"/>
      <c r="BY20" s="280"/>
      <c r="BZ20" s="280"/>
      <c r="CA20" s="280"/>
      <c r="CB20" s="280"/>
      <c r="CC20" s="280"/>
      <c r="CD20" s="280"/>
      <c r="CE20" s="280"/>
      <c r="CF20" s="280"/>
      <c r="CG20" s="280"/>
      <c r="CH20" s="280"/>
      <c r="CI20" s="280"/>
      <c r="CJ20" s="280"/>
      <c r="CK20" s="280"/>
      <c r="CL20" s="280"/>
      <c r="CM20" s="280"/>
      <c r="CN20" s="280"/>
      <c r="CO20" s="280"/>
      <c r="CP20" s="280"/>
      <c r="CQ20" s="280"/>
      <c r="CR20" s="280"/>
      <c r="CS20" s="280"/>
      <c r="CT20" s="280"/>
      <c r="CU20" s="278"/>
      <c r="CV20" s="278"/>
      <c r="CW20" s="278"/>
      <c r="CX20" s="278"/>
      <c r="CY20" s="278"/>
      <c r="CZ20" s="278"/>
      <c r="DA20" s="278"/>
      <c r="DB20" s="278"/>
      <c r="DC20" s="278"/>
      <c r="DD20" s="278"/>
      <c r="DE20" s="278"/>
      <c r="DF20" s="278"/>
      <c r="DG20" s="278"/>
      <c r="DH20" s="278"/>
      <c r="DI20" s="278"/>
      <c r="DJ20" s="278"/>
      <c r="DK20" s="278"/>
      <c r="DL20" s="278"/>
      <c r="DM20" s="278"/>
      <c r="DN20" s="278"/>
      <c r="DO20" s="278"/>
      <c r="DP20" s="278"/>
      <c r="DQ20" s="278"/>
      <c r="DR20" s="278"/>
      <c r="DS20" s="278"/>
      <c r="DT20" s="278"/>
      <c r="DU20" s="278"/>
      <c r="DV20" s="278"/>
      <c r="DW20" s="278"/>
      <c r="DX20" s="278"/>
      <c r="DY20" s="278"/>
      <c r="DZ20" s="278"/>
      <c r="EA20" s="278"/>
      <c r="EB20" s="278"/>
      <c r="EC20" s="278"/>
      <c r="ED20" s="278"/>
      <c r="EE20" s="278"/>
      <c r="EF20" s="278"/>
      <c r="EG20" s="278"/>
      <c r="EH20" s="278"/>
      <c r="EI20" s="278"/>
      <c r="EJ20" s="276"/>
      <c r="EK20" s="276"/>
      <c r="EL20" s="276"/>
      <c r="EM20" s="278"/>
      <c r="EN20" s="278"/>
      <c r="EO20" s="278"/>
      <c r="EP20" s="278"/>
      <c r="EQ20" s="278"/>
      <c r="ER20" s="278"/>
      <c r="ES20" s="278"/>
      <c r="ET20" s="278"/>
      <c r="EU20" s="278"/>
      <c r="EV20" s="278"/>
      <c r="EW20" s="285"/>
      <c r="EX20" s="278"/>
      <c r="EY20" s="278"/>
      <c r="EZ20" s="278"/>
      <c r="FA20" s="278"/>
      <c r="FB20" s="278"/>
      <c r="FC20" s="278"/>
      <c r="FD20" s="278"/>
      <c r="FE20" s="278"/>
      <c r="FF20" s="278"/>
      <c r="FG20" s="278"/>
      <c r="FH20" s="278"/>
      <c r="FI20" s="278"/>
      <c r="FJ20" s="278"/>
      <c r="FK20" s="278"/>
      <c r="FL20" s="278"/>
      <c r="FM20" s="278"/>
      <c r="FN20" s="277"/>
      <c r="FO20" s="277"/>
      <c r="FP20" s="277"/>
      <c r="FQ20" s="277"/>
      <c r="FR20" s="277"/>
      <c r="FS20" s="278"/>
      <c r="FT20" s="278"/>
      <c r="FU20" s="278"/>
      <c r="FV20" s="278"/>
      <c r="FW20" s="278"/>
      <c r="FX20" s="278"/>
      <c r="FY20" s="278"/>
      <c r="FZ20" s="278"/>
    </row>
    <row r="21" spans="1:182" ht="15" customHeight="1">
      <c r="B21" s="279" t="s">
        <v>177</v>
      </c>
      <c r="C21" s="278">
        <v>2578.181</v>
      </c>
      <c r="D21" s="278">
        <v>2593.4380000000001</v>
      </c>
      <c r="E21" s="278">
        <v>2623.94</v>
      </c>
      <c r="F21" s="278">
        <v>2647.3530000000001</v>
      </c>
      <c r="G21" s="278">
        <v>2682.2829999999999</v>
      </c>
      <c r="H21" s="278">
        <v>2694.1529999999998</v>
      </c>
      <c r="I21" s="278">
        <v>2732.68</v>
      </c>
      <c r="J21" s="278">
        <v>2778.0570000000002</v>
      </c>
      <c r="K21" s="278">
        <v>2806.261</v>
      </c>
      <c r="L21" s="278">
        <v>2841.5309999999999</v>
      </c>
      <c r="M21" s="278">
        <v>2884.989</v>
      </c>
      <c r="N21" s="278">
        <v>3005.114</v>
      </c>
      <c r="O21" s="278">
        <v>3021.652</v>
      </c>
      <c r="P21" s="278">
        <v>3021.1469999999999</v>
      </c>
      <c r="Q21" s="278">
        <v>3041.3069999999998</v>
      </c>
      <c r="R21" s="278">
        <v>3063.165</v>
      </c>
      <c r="S21" s="278">
        <v>3093.5030000000002</v>
      </c>
      <c r="T21" s="278">
        <v>3153.9929999999999</v>
      </c>
      <c r="U21" s="278">
        <v>3191.0659999999998</v>
      </c>
      <c r="V21" s="278">
        <v>3217.4049999999997</v>
      </c>
      <c r="W21" s="278">
        <v>3235.05</v>
      </c>
      <c r="X21" s="278">
        <v>2952.9270000000001</v>
      </c>
      <c r="Y21" s="278">
        <v>3288.5749999999998</v>
      </c>
      <c r="Z21" s="278">
        <v>3388.0559999999996</v>
      </c>
      <c r="AA21" s="278">
        <v>3410.904</v>
      </c>
      <c r="AB21" s="278">
        <v>3403.6370000000002</v>
      </c>
      <c r="AC21" s="278">
        <v>3439.4479999999999</v>
      </c>
      <c r="AD21" s="278">
        <v>3470.0860000000002</v>
      </c>
      <c r="AE21" s="278">
        <v>3484.0059999999999</v>
      </c>
      <c r="AF21" s="278">
        <v>3514.2460000000001</v>
      </c>
      <c r="AG21" s="278">
        <v>3550.97</v>
      </c>
      <c r="AH21" s="278">
        <v>3598.4749999999999</v>
      </c>
      <c r="AI21" s="278">
        <v>3628.0859999999998</v>
      </c>
      <c r="AJ21" s="278">
        <v>3655.4450000000002</v>
      </c>
      <c r="AK21" s="278">
        <v>3690.3069999999998</v>
      </c>
      <c r="AL21" s="278">
        <v>3841.0859999999998</v>
      </c>
      <c r="AM21" s="278">
        <v>3837.3820000000001</v>
      </c>
      <c r="AN21" s="278">
        <v>3827.761</v>
      </c>
      <c r="AO21" s="278">
        <v>3851.652</v>
      </c>
      <c r="AP21" s="278">
        <v>3881.3879999999999</v>
      </c>
      <c r="AQ21" s="278">
        <v>3922.79</v>
      </c>
      <c r="AR21" s="278">
        <v>3951.261</v>
      </c>
      <c r="AS21" s="278">
        <v>3982.2820000000002</v>
      </c>
      <c r="AT21" s="278">
        <v>4012.9349999999999</v>
      </c>
      <c r="AU21" s="278">
        <v>4035.5650000000001</v>
      </c>
      <c r="AV21" s="278">
        <v>4058.9119999999998</v>
      </c>
      <c r="AW21" s="278">
        <v>4094.5930000000003</v>
      </c>
      <c r="AX21" s="278">
        <v>4266.0010000000002</v>
      </c>
      <c r="AY21" s="278">
        <v>4378.9259999999995</v>
      </c>
      <c r="AZ21" s="278">
        <v>4348.0159999999996</v>
      </c>
      <c r="BA21" s="278">
        <v>4396.6190000000006</v>
      </c>
      <c r="BB21" s="278">
        <v>4417.2860000000001</v>
      </c>
      <c r="BC21" s="278">
        <v>4404.6019999999999</v>
      </c>
      <c r="BD21" s="278">
        <v>4458.3410000000003</v>
      </c>
      <c r="BE21" s="278">
        <v>4541.7269999999999</v>
      </c>
      <c r="BF21" s="278">
        <v>4545.9229999999998</v>
      </c>
      <c r="BG21" s="278">
        <v>4590.83</v>
      </c>
      <c r="BH21" s="278">
        <v>4616.3869999999997</v>
      </c>
      <c r="BI21" s="278">
        <v>4632.2560000000003</v>
      </c>
      <c r="BJ21" s="278">
        <v>4815.9639999999999</v>
      </c>
      <c r="BK21" s="278">
        <v>4810.97</v>
      </c>
      <c r="BL21" s="278">
        <v>4844.3789999999999</v>
      </c>
      <c r="BM21" s="278">
        <v>4869.4740000000002</v>
      </c>
      <c r="BN21" s="278">
        <v>4874.6979999999994</v>
      </c>
      <c r="BO21" s="278">
        <v>4890.6110000000008</v>
      </c>
      <c r="BP21" s="278">
        <v>4921.7370000000001</v>
      </c>
      <c r="BQ21" s="278">
        <v>4952.3159999999998</v>
      </c>
      <c r="BR21" s="278">
        <v>4974.8940000000002</v>
      </c>
      <c r="BS21" s="278">
        <v>4997.2840000000006</v>
      </c>
      <c r="BT21" s="278">
        <v>5014.3060000000005</v>
      </c>
      <c r="BU21" s="278">
        <v>5020.152</v>
      </c>
      <c r="BV21" s="278">
        <v>5203.4009999999998</v>
      </c>
      <c r="BW21" s="278">
        <f t="shared" ref="BW21:CH21" si="4">BW22+BW23</f>
        <v>5215.5919999999996</v>
      </c>
      <c r="BX21" s="278">
        <f t="shared" si="4"/>
        <v>5254.2489999999998</v>
      </c>
      <c r="BY21" s="278">
        <f t="shared" si="4"/>
        <v>5330.5590000000002</v>
      </c>
      <c r="BZ21" s="278">
        <f t="shared" si="4"/>
        <v>5365.7270000000008</v>
      </c>
      <c r="CA21" s="278">
        <f t="shared" si="4"/>
        <v>5391.357</v>
      </c>
      <c r="CB21" s="278">
        <f t="shared" si="4"/>
        <v>5410.0360000000001</v>
      </c>
      <c r="CC21" s="278">
        <f t="shared" si="4"/>
        <v>5644.7019999999993</v>
      </c>
      <c r="CD21" s="278">
        <f t="shared" si="4"/>
        <v>5571.4319999999998</v>
      </c>
      <c r="CE21" s="278">
        <f t="shared" si="4"/>
        <v>5583.44</v>
      </c>
      <c r="CF21" s="278">
        <f t="shared" si="4"/>
        <v>5684.2030000000004</v>
      </c>
      <c r="CG21" s="278">
        <f t="shared" si="4"/>
        <v>5975.4040000000005</v>
      </c>
      <c r="CH21" s="278">
        <f t="shared" si="4"/>
        <v>6059.6460000000006</v>
      </c>
      <c r="CI21" s="278">
        <f t="shared" ref="CI21:CT21" si="5">SUM(CI22:CI23)</f>
        <v>6265.4529999999995</v>
      </c>
      <c r="CJ21" s="278">
        <f t="shared" si="5"/>
        <v>6231.9830000000002</v>
      </c>
      <c r="CK21" s="278">
        <f t="shared" si="5"/>
        <v>6402.6859999999997</v>
      </c>
      <c r="CL21" s="278">
        <f t="shared" si="5"/>
        <v>6447.186999999999</v>
      </c>
      <c r="CM21" s="278">
        <f t="shared" si="5"/>
        <v>6397.9629999999997</v>
      </c>
      <c r="CN21" s="278">
        <f t="shared" si="5"/>
        <v>6438.8550000000005</v>
      </c>
      <c r="CO21" s="278">
        <f t="shared" si="5"/>
        <v>6441.2999999999993</v>
      </c>
      <c r="CP21" s="278">
        <f t="shared" si="5"/>
        <v>6503.6180000000004</v>
      </c>
      <c r="CQ21" s="278">
        <f t="shared" si="5"/>
        <v>6542.384</v>
      </c>
      <c r="CR21" s="278">
        <f t="shared" si="5"/>
        <v>6442.2049999999999</v>
      </c>
      <c r="CS21" s="278">
        <f t="shared" si="5"/>
        <v>6407.1769999999997</v>
      </c>
      <c r="CT21" s="278">
        <f t="shared" si="5"/>
        <v>6727.293999999999</v>
      </c>
      <c r="CU21" s="278">
        <f>CU22+CU23</f>
        <v>6739.4319999999989</v>
      </c>
      <c r="CV21" s="278">
        <f t="shared" ref="CV21:DE21" si="6">CV22+CV23</f>
        <v>6787.3410000000003</v>
      </c>
      <c r="CW21" s="278">
        <f t="shared" si="6"/>
        <v>6859.6270000000004</v>
      </c>
      <c r="CX21" s="278">
        <f t="shared" si="6"/>
        <v>6870.1450000000004</v>
      </c>
      <c r="CY21" s="278">
        <f t="shared" si="6"/>
        <v>6967.5439999999999</v>
      </c>
      <c r="CZ21" s="278">
        <f t="shared" si="6"/>
        <v>7082.78</v>
      </c>
      <c r="DA21" s="278">
        <f t="shared" si="6"/>
        <v>7257.3040000000001</v>
      </c>
      <c r="DB21" s="278">
        <f t="shared" si="6"/>
        <v>7230.0999999999995</v>
      </c>
      <c r="DC21" s="278">
        <f t="shared" si="6"/>
        <v>7300.0749999999998</v>
      </c>
      <c r="DD21" s="278">
        <f t="shared" si="6"/>
        <v>7335.9560000000001</v>
      </c>
      <c r="DE21" s="278">
        <f t="shared" si="6"/>
        <v>7332.5599999999995</v>
      </c>
      <c r="DF21" s="278">
        <f>DF22+DF23</f>
        <v>7677.7130000000006</v>
      </c>
      <c r="DG21" s="278">
        <f t="shared" ref="DG21:DQ21" si="7">DG22+DG23</f>
        <v>7758.5779999999995</v>
      </c>
      <c r="DH21" s="278">
        <f t="shared" si="7"/>
        <v>7703.8310000000001</v>
      </c>
      <c r="DI21" s="278">
        <f t="shared" si="7"/>
        <v>7740.8899999999994</v>
      </c>
      <c r="DJ21" s="278">
        <f t="shared" si="7"/>
        <v>7741.2380000000003</v>
      </c>
      <c r="DK21" s="278">
        <f t="shared" si="7"/>
        <v>7822.1629999999996</v>
      </c>
      <c r="DL21" s="278">
        <f t="shared" si="7"/>
        <v>7967.9169999999995</v>
      </c>
      <c r="DM21" s="278">
        <f t="shared" si="7"/>
        <v>8123.8230000000003</v>
      </c>
      <c r="DN21" s="278">
        <f t="shared" si="7"/>
        <v>8220.0910000000003</v>
      </c>
      <c r="DO21" s="278">
        <f t="shared" si="7"/>
        <v>8309.5479999999989</v>
      </c>
      <c r="DP21" s="278">
        <f t="shared" si="7"/>
        <v>8343.0360000000001</v>
      </c>
      <c r="DQ21" s="278">
        <f t="shared" si="7"/>
        <v>8296.5210000000006</v>
      </c>
      <c r="DR21" s="278">
        <v>8441.0879999999997</v>
      </c>
      <c r="DS21" s="278">
        <f t="shared" ref="DS21:FU21" si="8">DS22+DS23</f>
        <v>8523.2250000000004</v>
      </c>
      <c r="DT21" s="278">
        <f t="shared" si="8"/>
        <v>8463.8689999999988</v>
      </c>
      <c r="DU21" s="278">
        <f t="shared" si="8"/>
        <v>8505.8140000000003</v>
      </c>
      <c r="DV21" s="278">
        <f t="shared" si="8"/>
        <v>8404.4760000000006</v>
      </c>
      <c r="DW21" s="278">
        <f t="shared" si="8"/>
        <v>8418.5439999999999</v>
      </c>
      <c r="DX21" s="278">
        <f t="shared" si="8"/>
        <v>8444.67</v>
      </c>
      <c r="DY21" s="278">
        <f t="shared" si="8"/>
        <v>8400.35</v>
      </c>
      <c r="DZ21" s="278">
        <f t="shared" si="8"/>
        <v>8515.74</v>
      </c>
      <c r="EA21" s="278">
        <f t="shared" si="8"/>
        <v>8517.1099999999988</v>
      </c>
      <c r="EB21" s="278">
        <f t="shared" si="8"/>
        <v>8453.9499999999989</v>
      </c>
      <c r="EC21" s="278">
        <f t="shared" si="8"/>
        <v>8565</v>
      </c>
      <c r="ED21" s="278">
        <f t="shared" si="8"/>
        <v>8852.42</v>
      </c>
      <c r="EE21" s="278">
        <f t="shared" si="8"/>
        <v>8898.2099999999991</v>
      </c>
      <c r="EF21" s="278">
        <f t="shared" si="8"/>
        <v>8846.68</v>
      </c>
      <c r="EG21" s="278">
        <f t="shared" si="8"/>
        <v>8916.99</v>
      </c>
      <c r="EH21" s="278">
        <f t="shared" si="8"/>
        <v>8835.2200000000012</v>
      </c>
      <c r="EI21" s="278">
        <f t="shared" si="8"/>
        <v>8864.83</v>
      </c>
      <c r="EJ21" s="278">
        <f t="shared" si="8"/>
        <v>9144.84</v>
      </c>
      <c r="EK21" s="278">
        <f t="shared" si="8"/>
        <v>9431.6299999999992</v>
      </c>
      <c r="EL21" s="278">
        <f t="shared" si="8"/>
        <v>9237.65</v>
      </c>
      <c r="EM21" s="278">
        <f t="shared" si="8"/>
        <v>9247.6799999999985</v>
      </c>
      <c r="EN21" s="278">
        <f t="shared" si="8"/>
        <v>9154.68</v>
      </c>
      <c r="EO21" s="278">
        <f t="shared" si="8"/>
        <v>9448.9</v>
      </c>
      <c r="EP21" s="278">
        <f t="shared" si="8"/>
        <v>9396.61</v>
      </c>
      <c r="EQ21" s="278">
        <f t="shared" si="8"/>
        <v>9415.5600000000013</v>
      </c>
      <c r="ER21" s="278">
        <f t="shared" si="8"/>
        <v>9427.9700000000012</v>
      </c>
      <c r="ES21" s="278">
        <f t="shared" si="8"/>
        <v>9366.32</v>
      </c>
      <c r="ET21" s="278">
        <f t="shared" si="8"/>
        <v>9323.93</v>
      </c>
      <c r="EU21" s="278">
        <f t="shared" si="8"/>
        <v>9398.4</v>
      </c>
      <c r="EV21" s="278">
        <f t="shared" si="8"/>
        <v>9756.2100000000009</v>
      </c>
      <c r="EW21" s="278">
        <f t="shared" si="8"/>
        <v>9810.8300000000017</v>
      </c>
      <c r="EX21" s="278">
        <f t="shared" si="8"/>
        <v>9864.65</v>
      </c>
      <c r="EY21" s="278">
        <f t="shared" si="8"/>
        <v>10011.849999999999</v>
      </c>
      <c r="EZ21" s="278">
        <f t="shared" si="8"/>
        <v>10120.539999999999</v>
      </c>
      <c r="FA21" s="278">
        <f t="shared" si="8"/>
        <v>10100.549999999999</v>
      </c>
      <c r="FB21" s="278">
        <f t="shared" si="8"/>
        <v>10236.36</v>
      </c>
      <c r="FC21" s="278">
        <f t="shared" si="8"/>
        <v>10256.539999999999</v>
      </c>
      <c r="FD21" s="278">
        <f t="shared" si="8"/>
        <v>10369.76</v>
      </c>
      <c r="FE21" s="278">
        <f t="shared" si="8"/>
        <v>10657.73</v>
      </c>
      <c r="FF21" s="278">
        <f t="shared" si="8"/>
        <v>10662.97</v>
      </c>
      <c r="FG21" s="278">
        <f t="shared" si="8"/>
        <v>10828.81</v>
      </c>
      <c r="FH21" s="278">
        <f t="shared" si="8"/>
        <v>10760.890000000001</v>
      </c>
      <c r="FI21" s="278">
        <f t="shared" si="8"/>
        <v>10944.27</v>
      </c>
      <c r="FJ21" s="278">
        <f t="shared" si="8"/>
        <v>11039.18</v>
      </c>
      <c r="FK21" s="278">
        <f t="shared" si="8"/>
        <v>11074.990000000002</v>
      </c>
      <c r="FL21" s="278">
        <f t="shared" si="8"/>
        <v>11269.66</v>
      </c>
      <c r="FM21" s="278">
        <f t="shared" si="8"/>
        <v>11223.470000000001</v>
      </c>
      <c r="FN21" s="278">
        <f t="shared" si="8"/>
        <v>11452.97</v>
      </c>
      <c r="FO21" s="278">
        <f t="shared" si="8"/>
        <v>11414.52</v>
      </c>
      <c r="FP21" s="278">
        <f t="shared" si="8"/>
        <v>11735.9</v>
      </c>
      <c r="FQ21" s="278">
        <f t="shared" si="8"/>
        <v>12174.79</v>
      </c>
      <c r="FR21" s="278">
        <f t="shared" si="8"/>
        <v>12499.369999999999</v>
      </c>
      <c r="FS21" s="278">
        <f t="shared" si="8"/>
        <v>12688.43</v>
      </c>
      <c r="FT21" s="278">
        <f t="shared" si="8"/>
        <v>12851.92</v>
      </c>
      <c r="FU21" s="278">
        <f t="shared" si="8"/>
        <v>12908.23</v>
      </c>
      <c r="FV21" s="278">
        <f>FV22+FV23</f>
        <v>13100.23</v>
      </c>
      <c r="FW21" s="278">
        <f>FW22+FW23</f>
        <v>13255.69</v>
      </c>
      <c r="FX21" s="278">
        <f>FX22+FX23</f>
        <v>13597</v>
      </c>
      <c r="FY21" s="278">
        <f>FY22+FY23</f>
        <v>13759.03</v>
      </c>
      <c r="FZ21" s="278">
        <f>FZ22+FZ23</f>
        <v>14204.4</v>
      </c>
    </row>
    <row r="22" spans="1:182" ht="15" customHeight="1">
      <c r="B22" s="279" t="s">
        <v>181</v>
      </c>
      <c r="C22" s="278">
        <v>167.79900000000001</v>
      </c>
      <c r="D22" s="278">
        <v>168.58799999999999</v>
      </c>
      <c r="E22" s="278">
        <v>171.827</v>
      </c>
      <c r="F22" s="278">
        <v>170.9</v>
      </c>
      <c r="G22" s="278">
        <v>173.85400000000001</v>
      </c>
      <c r="H22" s="278">
        <v>155.45699999999999</v>
      </c>
      <c r="I22" s="278">
        <v>165.28299999999999</v>
      </c>
      <c r="J22" s="278">
        <v>165.369</v>
      </c>
      <c r="K22" s="278">
        <v>168.97900000000001</v>
      </c>
      <c r="L22" s="278">
        <v>170.929</v>
      </c>
      <c r="M22" s="278">
        <v>169.87299999999999</v>
      </c>
      <c r="N22" s="278">
        <v>193.77500000000001</v>
      </c>
      <c r="O22" s="278">
        <v>191.614</v>
      </c>
      <c r="P22" s="278">
        <v>190.22399999999999</v>
      </c>
      <c r="Q22" s="278">
        <v>184.756</v>
      </c>
      <c r="R22" s="278">
        <v>182.01300000000001</v>
      </c>
      <c r="S22" s="278">
        <v>188.40600000000001</v>
      </c>
      <c r="T22" s="278">
        <v>201.19900000000001</v>
      </c>
      <c r="U22" s="278">
        <v>198.89</v>
      </c>
      <c r="V22" s="278">
        <v>199.327</v>
      </c>
      <c r="W22" s="278">
        <v>190.95</v>
      </c>
      <c r="X22" s="278">
        <v>187.30799999999999</v>
      </c>
      <c r="Y22" s="278">
        <v>185.78700000000001</v>
      </c>
      <c r="Z22" s="278">
        <v>214.00800000000001</v>
      </c>
      <c r="AA22" s="278">
        <v>206.91300000000001</v>
      </c>
      <c r="AB22" s="278">
        <v>200.36699999999999</v>
      </c>
      <c r="AC22" s="278">
        <v>208.18899999999999</v>
      </c>
      <c r="AD22" s="278">
        <v>214.62299999999999</v>
      </c>
      <c r="AE22" s="278">
        <v>207.13200000000001</v>
      </c>
      <c r="AF22" s="278">
        <v>214.03100000000001</v>
      </c>
      <c r="AG22" s="278">
        <v>214.249</v>
      </c>
      <c r="AH22" s="278">
        <v>219.21</v>
      </c>
      <c r="AI22" s="278">
        <v>223.64699999999999</v>
      </c>
      <c r="AJ22" s="278">
        <v>223.62299999999999</v>
      </c>
      <c r="AK22" s="278">
        <v>232.25800000000001</v>
      </c>
      <c r="AL22" s="278">
        <v>270.60700000000003</v>
      </c>
      <c r="AM22" s="278">
        <v>254.685</v>
      </c>
      <c r="AN22" s="278">
        <v>235.54</v>
      </c>
      <c r="AO22" s="278">
        <v>243.28399999999999</v>
      </c>
      <c r="AP22" s="278">
        <v>246.006</v>
      </c>
      <c r="AQ22" s="278">
        <v>259.02800000000002</v>
      </c>
      <c r="AR22" s="278">
        <v>262.73200000000003</v>
      </c>
      <c r="AS22" s="278">
        <v>259.911</v>
      </c>
      <c r="AT22" s="278">
        <v>264.76499999999999</v>
      </c>
      <c r="AU22" s="278">
        <v>260.36900000000003</v>
      </c>
      <c r="AV22" s="278">
        <v>259.875</v>
      </c>
      <c r="AW22" s="278">
        <v>259.20600000000002</v>
      </c>
      <c r="AX22" s="278">
        <v>283.98099999999999</v>
      </c>
      <c r="AY22" s="278">
        <v>381.45600000000002</v>
      </c>
      <c r="AZ22" s="278">
        <v>361.48</v>
      </c>
      <c r="BA22" s="278">
        <v>377.87700000000001</v>
      </c>
      <c r="BB22" s="278">
        <v>384.55900000000003</v>
      </c>
      <c r="BC22" s="278">
        <v>374.47800000000001</v>
      </c>
      <c r="BD22" s="278">
        <v>388.88099999999997</v>
      </c>
      <c r="BE22" s="278">
        <v>374.42099999999999</v>
      </c>
      <c r="BF22" s="278">
        <v>369.96300000000002</v>
      </c>
      <c r="BG22" s="278">
        <v>355.77199999999999</v>
      </c>
      <c r="BH22" s="278">
        <v>356.88200000000001</v>
      </c>
      <c r="BI22" s="278">
        <v>352.24599999999998</v>
      </c>
      <c r="BJ22" s="278">
        <v>391.09100000000001</v>
      </c>
      <c r="BK22" s="278">
        <v>373.33600000000001</v>
      </c>
      <c r="BL22" s="278">
        <v>378.98500000000001</v>
      </c>
      <c r="BM22" s="278">
        <v>367.13299999999998</v>
      </c>
      <c r="BN22" s="278">
        <v>357.726</v>
      </c>
      <c r="BO22" s="278">
        <v>360.19400000000002</v>
      </c>
      <c r="BP22" s="278">
        <v>340.27199999999999</v>
      </c>
      <c r="BQ22" s="278">
        <v>342.37799999999999</v>
      </c>
      <c r="BR22" s="278">
        <v>350.38400000000001</v>
      </c>
      <c r="BS22" s="278">
        <v>341.70699999999999</v>
      </c>
      <c r="BT22" s="278">
        <v>342.505</v>
      </c>
      <c r="BU22" s="278">
        <v>340.19099999999997</v>
      </c>
      <c r="BV22" s="278">
        <v>379.40499999999997</v>
      </c>
      <c r="BW22" s="278">
        <f>313.844+59.967</f>
        <v>373.81099999999998</v>
      </c>
      <c r="BX22" s="278">
        <f>309.026+59.928</f>
        <v>368.95400000000001</v>
      </c>
      <c r="BY22" s="278">
        <f>316.592+62.373</f>
        <v>378.96499999999997</v>
      </c>
      <c r="BZ22" s="278">
        <f>299.42+62.805</f>
        <v>362.22500000000002</v>
      </c>
      <c r="CA22" s="278">
        <f>301.226+62</f>
        <v>363.226</v>
      </c>
      <c r="CB22" s="278">
        <f>302.028+60.497</f>
        <v>362.52500000000003</v>
      </c>
      <c r="CC22" s="278">
        <f>317.479+0+60.962</f>
        <v>378.44099999999997</v>
      </c>
      <c r="CD22" s="278">
        <f>321.487+0+60.436</f>
        <v>381.923</v>
      </c>
      <c r="CE22" s="278">
        <f>315.66+0+61.356</f>
        <v>377.01600000000002</v>
      </c>
      <c r="CF22" s="278">
        <f>318.005+0+63.729</f>
        <v>381.73399999999998</v>
      </c>
      <c r="CG22" s="278">
        <f>317.3+0+61.012</f>
        <v>378.31200000000001</v>
      </c>
      <c r="CH22" s="278">
        <f>316.387+0+63.785</f>
        <v>380.17200000000003</v>
      </c>
      <c r="CI22" s="278">
        <f>375.214+0+53.95</f>
        <v>429.16399999999999</v>
      </c>
      <c r="CJ22" s="278">
        <f>350.469+0+53.18</f>
        <v>403.649</v>
      </c>
      <c r="CK22" s="278">
        <f>360.166+0+53.089</f>
        <v>413.255</v>
      </c>
      <c r="CL22" s="278">
        <f>368.763+0+52.905</f>
        <v>421.66800000000001</v>
      </c>
      <c r="CM22" s="278">
        <f>377.179+0+53.346</f>
        <v>430.52499999999998</v>
      </c>
      <c r="CN22" s="278">
        <f>383.789+0+61.813</f>
        <v>445.60199999999998</v>
      </c>
      <c r="CO22" s="278">
        <f>445.149+0+61.523</f>
        <v>506.67200000000003</v>
      </c>
      <c r="CP22" s="278">
        <f>447.831+0+60.905</f>
        <v>508.73599999999999</v>
      </c>
      <c r="CQ22" s="278">
        <f>393.618+0+61.923</f>
        <v>455.541</v>
      </c>
      <c r="CR22" s="278">
        <f>399.44+0+61.431</f>
        <v>460.87099999999998</v>
      </c>
      <c r="CS22" s="278">
        <f>402.463+0+67.184</f>
        <v>469.64700000000005</v>
      </c>
      <c r="CT22" s="278">
        <f>451.212+0+76.737</f>
        <v>527.94899999999996</v>
      </c>
      <c r="CU22" s="278">
        <f>487.679+0+70.971</f>
        <v>558.65</v>
      </c>
      <c r="CV22" s="278">
        <f>510.128+0+68.198</f>
        <v>578.32600000000002</v>
      </c>
      <c r="CW22" s="278">
        <f>547.826+0+67.894</f>
        <v>615.72</v>
      </c>
      <c r="CX22" s="278">
        <f>538.253+0+67.697</f>
        <v>605.95000000000005</v>
      </c>
      <c r="CY22" s="278">
        <f>543.612+0+67.389</f>
        <v>611.00099999999998</v>
      </c>
      <c r="CZ22" s="278">
        <f>549.897+0+68.254</f>
        <v>618.15100000000007</v>
      </c>
      <c r="DA22" s="278">
        <f>604.372+0+68.002</f>
        <v>672.37399999999991</v>
      </c>
      <c r="DB22" s="278">
        <f>541.616+0+66.979</f>
        <v>608.59500000000003</v>
      </c>
      <c r="DC22" s="278">
        <f>570.482+0+67.333</f>
        <v>637.81499999999994</v>
      </c>
      <c r="DD22" s="278">
        <f>551.762+0+66.896</f>
        <v>618.6579999999999</v>
      </c>
      <c r="DE22" s="278">
        <f>511.09+0+67.444</f>
        <v>578.53399999999999</v>
      </c>
      <c r="DF22" s="278">
        <f>559.46+0+72.152</f>
        <v>631.61200000000008</v>
      </c>
      <c r="DG22" s="278">
        <f>687.458+0+68.568</f>
        <v>756.02599999999995</v>
      </c>
      <c r="DH22" s="278">
        <f>641.842+67.83</f>
        <v>709.67200000000003</v>
      </c>
      <c r="DI22" s="278">
        <f>624.02+68.975</f>
        <v>692.995</v>
      </c>
      <c r="DJ22" s="278">
        <f>592.97+69.491</f>
        <v>662.46100000000001</v>
      </c>
      <c r="DK22" s="278">
        <f>612.497+69.062</f>
        <v>681.55899999999997</v>
      </c>
      <c r="DL22" s="278">
        <f>686.238+68.288</f>
        <v>754.52600000000007</v>
      </c>
      <c r="DM22" s="278">
        <f>743.453+1.86+69.058</f>
        <v>814.37099999999998</v>
      </c>
      <c r="DN22" s="278">
        <f>778.522+0.341+68.312</f>
        <v>847.17500000000007</v>
      </c>
      <c r="DO22" s="278">
        <f>848.513+0.22+71.113</f>
        <v>919.846</v>
      </c>
      <c r="DP22" s="278">
        <f>840.061+1.224+68.596</f>
        <v>909.88100000000009</v>
      </c>
      <c r="DQ22" s="278">
        <f>732.839+0.368+69.198</f>
        <v>802.40500000000009</v>
      </c>
      <c r="DR22" s="278">
        <v>669.95899999999995</v>
      </c>
      <c r="DS22" s="278">
        <f>672.945+5.122+69.37</f>
        <v>747.43700000000001</v>
      </c>
      <c r="DT22" s="278">
        <v>751.88</v>
      </c>
      <c r="DU22" s="278">
        <v>723.46100000000001</v>
      </c>
      <c r="DV22" s="278">
        <v>692.27599999999995</v>
      </c>
      <c r="DW22" s="278">
        <v>730.82399999999996</v>
      </c>
      <c r="DX22" s="278">
        <v>736.74</v>
      </c>
      <c r="DY22" s="278">
        <v>665.02</v>
      </c>
      <c r="DZ22" s="278">
        <v>738.09</v>
      </c>
      <c r="EA22" s="278">
        <v>699.92</v>
      </c>
      <c r="EB22" s="278">
        <v>662.97</v>
      </c>
      <c r="EC22" s="278">
        <v>770.85</v>
      </c>
      <c r="ED22" s="278">
        <v>825.51</v>
      </c>
      <c r="EE22" s="278">
        <v>773.97</v>
      </c>
      <c r="EF22" s="278">
        <v>681.41</v>
      </c>
      <c r="EG22" s="278">
        <v>710.25</v>
      </c>
      <c r="EH22" s="278">
        <v>634.28</v>
      </c>
      <c r="EI22" s="278">
        <v>600.53</v>
      </c>
      <c r="EJ22" s="280">
        <v>790.39</v>
      </c>
      <c r="EK22" s="280">
        <v>920.56</v>
      </c>
      <c r="EL22" s="280">
        <v>845.05</v>
      </c>
      <c r="EM22" s="278">
        <v>874.47</v>
      </c>
      <c r="EN22" s="278">
        <v>808.81</v>
      </c>
      <c r="EO22" s="278">
        <v>1057.9000000000001</v>
      </c>
      <c r="EP22" s="278">
        <v>938.7</v>
      </c>
      <c r="EQ22" s="278">
        <v>974.69</v>
      </c>
      <c r="ER22" s="278">
        <v>986.71</v>
      </c>
      <c r="ES22" s="278">
        <v>930.26</v>
      </c>
      <c r="ET22" s="278">
        <v>852.06</v>
      </c>
      <c r="EU22" s="278">
        <v>800.27</v>
      </c>
      <c r="EV22" s="278">
        <v>987.42</v>
      </c>
      <c r="EW22" s="278">
        <v>971.96</v>
      </c>
      <c r="EX22" s="278">
        <v>918.09</v>
      </c>
      <c r="EY22" s="278">
        <v>1008.64</v>
      </c>
      <c r="EZ22" s="278">
        <v>999.74</v>
      </c>
      <c r="FA22" s="278">
        <v>943.96</v>
      </c>
      <c r="FB22" s="278">
        <v>907.34</v>
      </c>
      <c r="FC22" s="278">
        <v>768.91</v>
      </c>
      <c r="FD22" s="278">
        <v>816.09</v>
      </c>
      <c r="FE22" s="278">
        <v>1083.54</v>
      </c>
      <c r="FF22" s="278">
        <v>956.49</v>
      </c>
      <c r="FG22" s="278">
        <v>951.23</v>
      </c>
      <c r="FH22" s="278">
        <v>819.77</v>
      </c>
      <c r="FI22" s="278">
        <v>882.76</v>
      </c>
      <c r="FJ22" s="278">
        <v>876.96</v>
      </c>
      <c r="FK22" s="278">
        <v>774.2</v>
      </c>
      <c r="FL22" s="278">
        <v>794.11</v>
      </c>
      <c r="FM22" s="278">
        <v>740.11</v>
      </c>
      <c r="FN22" s="277">
        <v>707.97</v>
      </c>
      <c r="FO22" s="277">
        <v>543.73</v>
      </c>
      <c r="FP22" s="278">
        <v>818.9</v>
      </c>
      <c r="FQ22" s="277">
        <v>930.27</v>
      </c>
      <c r="FR22" s="277">
        <v>1021.63</v>
      </c>
      <c r="FS22" s="278">
        <v>976.93</v>
      </c>
      <c r="FT22" s="278">
        <v>965.75</v>
      </c>
      <c r="FU22" s="278">
        <v>797.01</v>
      </c>
      <c r="FV22" s="278">
        <v>868.97</v>
      </c>
      <c r="FW22" s="278">
        <v>971.02</v>
      </c>
      <c r="FX22" s="278">
        <v>1078.8900000000001</v>
      </c>
      <c r="FY22" s="278">
        <v>1041.26</v>
      </c>
      <c r="FZ22" s="278">
        <v>1024.9000000000001</v>
      </c>
    </row>
    <row r="23" spans="1:182" ht="15" customHeight="1">
      <c r="B23" s="279" t="s">
        <v>179</v>
      </c>
      <c r="C23" s="278">
        <v>2410.3820000000001</v>
      </c>
      <c r="D23" s="278">
        <v>2424.85</v>
      </c>
      <c r="E23" s="278">
        <v>2452.1129999999998</v>
      </c>
      <c r="F23" s="278">
        <v>2476.453</v>
      </c>
      <c r="G23" s="278">
        <v>2508.4290000000001</v>
      </c>
      <c r="H23" s="278">
        <v>2538.6959999999999</v>
      </c>
      <c r="I23" s="278">
        <v>2567.3969999999999</v>
      </c>
      <c r="J23" s="278">
        <v>2612.6880000000001</v>
      </c>
      <c r="K23" s="278">
        <v>2637.2820000000002</v>
      </c>
      <c r="L23" s="278">
        <v>2670.6019999999999</v>
      </c>
      <c r="M23" s="278">
        <v>2715.116</v>
      </c>
      <c r="N23" s="278">
        <v>2811.3389999999999</v>
      </c>
      <c r="O23" s="278">
        <v>2830.038</v>
      </c>
      <c r="P23" s="278">
        <v>2830.9229999999998</v>
      </c>
      <c r="Q23" s="278">
        <v>2856.5509999999999</v>
      </c>
      <c r="R23" s="278">
        <v>2881.152</v>
      </c>
      <c r="S23" s="278">
        <v>2905.0970000000002</v>
      </c>
      <c r="T23" s="278">
        <v>2952.7939999999999</v>
      </c>
      <c r="U23" s="278">
        <v>2992.1759999999999</v>
      </c>
      <c r="V23" s="278">
        <v>3018.078</v>
      </c>
      <c r="W23" s="278">
        <v>3044.1</v>
      </c>
      <c r="X23" s="278">
        <v>2765.6190000000001</v>
      </c>
      <c r="Y23" s="278">
        <v>3102.788</v>
      </c>
      <c r="Z23" s="278">
        <v>3174.0479999999998</v>
      </c>
      <c r="AA23" s="278">
        <v>3203.991</v>
      </c>
      <c r="AB23" s="278">
        <v>3203.27</v>
      </c>
      <c r="AC23" s="278">
        <v>3231.259</v>
      </c>
      <c r="AD23" s="278">
        <v>3255.4630000000002</v>
      </c>
      <c r="AE23" s="278">
        <v>3276.8739999999998</v>
      </c>
      <c r="AF23" s="278">
        <v>3300.2150000000001</v>
      </c>
      <c r="AG23" s="278">
        <v>3336.721</v>
      </c>
      <c r="AH23" s="278">
        <v>3379.2649999999999</v>
      </c>
      <c r="AI23" s="278">
        <v>3404.4389999999999</v>
      </c>
      <c r="AJ23" s="278">
        <v>3431.8220000000001</v>
      </c>
      <c r="AK23" s="278">
        <v>3458.049</v>
      </c>
      <c r="AL23" s="278">
        <v>3570.4789999999998</v>
      </c>
      <c r="AM23" s="278">
        <v>3582.6970000000001</v>
      </c>
      <c r="AN23" s="278">
        <v>3592.221</v>
      </c>
      <c r="AO23" s="278">
        <v>3608.3679999999999</v>
      </c>
      <c r="AP23" s="278">
        <v>3635.3820000000001</v>
      </c>
      <c r="AQ23" s="278">
        <v>3663.7620000000002</v>
      </c>
      <c r="AR23" s="278">
        <v>3688.529</v>
      </c>
      <c r="AS23" s="278">
        <v>3722.3710000000001</v>
      </c>
      <c r="AT23" s="278">
        <v>3748.17</v>
      </c>
      <c r="AU23" s="278">
        <v>3775.1959999999999</v>
      </c>
      <c r="AV23" s="278">
        <v>3799.0369999999998</v>
      </c>
      <c r="AW23" s="278">
        <v>3835.3870000000002</v>
      </c>
      <c r="AX23" s="278">
        <v>3982.02</v>
      </c>
      <c r="AY23" s="278">
        <v>3997.47</v>
      </c>
      <c r="AZ23" s="278">
        <v>3986.5360000000001</v>
      </c>
      <c r="BA23" s="278">
        <v>4018.7420000000002</v>
      </c>
      <c r="BB23" s="278">
        <v>4032.7269999999999</v>
      </c>
      <c r="BC23" s="278">
        <v>4030.1239999999998</v>
      </c>
      <c r="BD23" s="278">
        <v>4069.46</v>
      </c>
      <c r="BE23" s="278">
        <v>4167.3059999999996</v>
      </c>
      <c r="BF23" s="278">
        <v>4175.96</v>
      </c>
      <c r="BG23" s="278">
        <v>4235.058</v>
      </c>
      <c r="BH23" s="278">
        <v>4259.5050000000001</v>
      </c>
      <c r="BI23" s="278">
        <v>4280.01</v>
      </c>
      <c r="BJ23" s="278">
        <v>4424.8729999999996</v>
      </c>
      <c r="BK23" s="278">
        <v>4437.634</v>
      </c>
      <c r="BL23" s="278">
        <v>4465.3940000000002</v>
      </c>
      <c r="BM23" s="278">
        <v>4502.3410000000003</v>
      </c>
      <c r="BN23" s="278">
        <v>4516.9719999999998</v>
      </c>
      <c r="BO23" s="278">
        <v>4530.4170000000004</v>
      </c>
      <c r="BP23" s="278">
        <v>4581.4650000000001</v>
      </c>
      <c r="BQ23" s="278">
        <v>4609.9380000000001</v>
      </c>
      <c r="BR23" s="278">
        <v>4624.51</v>
      </c>
      <c r="BS23" s="278">
        <v>4655.5770000000002</v>
      </c>
      <c r="BT23" s="278">
        <v>4671.8010000000004</v>
      </c>
      <c r="BU23" s="278">
        <v>4679.9610000000002</v>
      </c>
      <c r="BV23" s="278">
        <v>4823.9960000000001</v>
      </c>
      <c r="BW23" s="278">
        <f>5106.54-264.759</f>
        <v>4841.7809999999999</v>
      </c>
      <c r="BX23" s="278">
        <f>5147.157-261.862</f>
        <v>4885.2950000000001</v>
      </c>
      <c r="BY23" s="278">
        <f>5220.367-268.773</f>
        <v>4951.5940000000001</v>
      </c>
      <c r="BZ23" s="278">
        <f>5285.05-281.548</f>
        <v>5003.5020000000004</v>
      </c>
      <c r="CA23" s="278">
        <f>5315.212-287.081</f>
        <v>5028.1310000000003</v>
      </c>
      <c r="CB23" s="278">
        <f>5342.55-295.039</f>
        <v>5047.5110000000004</v>
      </c>
      <c r="CC23" s="278">
        <f>5573.758-307.497</f>
        <v>5266.2609999999995</v>
      </c>
      <c r="CD23" s="278">
        <f>5488.165-298.656</f>
        <v>5189.509</v>
      </c>
      <c r="CE23" s="278">
        <f>5507.701-301.277</f>
        <v>5206.424</v>
      </c>
      <c r="CF23" s="278">
        <f>5595.008-292.539</f>
        <v>5302.4690000000001</v>
      </c>
      <c r="CG23" s="278">
        <f>5878.135-281.043</f>
        <v>5597.0920000000006</v>
      </c>
      <c r="CH23" s="278">
        <f>5993.039-313.565</f>
        <v>5679.4740000000002</v>
      </c>
      <c r="CI23" s="278">
        <f>6118.267-281.978</f>
        <v>5836.2889999999998</v>
      </c>
      <c r="CJ23" s="278">
        <f>6101.628-273.294</f>
        <v>5828.3339999999998</v>
      </c>
      <c r="CK23" s="278">
        <f>6274.057-284.626</f>
        <v>5989.4309999999996</v>
      </c>
      <c r="CL23" s="278">
        <f>6341.119-315.6</f>
        <v>6025.5189999999993</v>
      </c>
      <c r="CM23" s="278">
        <f>6275.067-307.629</f>
        <v>5967.4380000000001</v>
      </c>
      <c r="CN23" s="278">
        <f>6313.279-320.026</f>
        <v>5993.2530000000006</v>
      </c>
      <c r="CO23" s="278">
        <f>6258.572-323.944</f>
        <v>5934.6279999999997</v>
      </c>
      <c r="CP23" s="278">
        <f>6310.529-315.647</f>
        <v>5994.8820000000005</v>
      </c>
      <c r="CQ23" s="278">
        <f>6405.485-318.642</f>
        <v>6086.8429999999998</v>
      </c>
      <c r="CR23" s="278">
        <f>6288.188-306.854</f>
        <v>5981.3339999999998</v>
      </c>
      <c r="CS23" s="277">
        <f>6232.138-294.608</f>
        <v>5937.53</v>
      </c>
      <c r="CT23" s="278">
        <f>6532.601-333.256</f>
        <v>6199.3449999999993</v>
      </c>
      <c r="CU23" s="278">
        <f>6476.605-295.823</f>
        <v>6180.7819999999992</v>
      </c>
      <c r="CV23" s="278">
        <f>6501.21-292.195</f>
        <v>6209.0150000000003</v>
      </c>
      <c r="CW23" s="278">
        <f>6552.154-308.247</f>
        <v>6243.9070000000002</v>
      </c>
      <c r="CX23" s="278">
        <f>6584.702-320.507</f>
        <v>6264.1950000000006</v>
      </c>
      <c r="CY23" s="278">
        <f>6689.392-332.849</f>
        <v>6356.5429999999997</v>
      </c>
      <c r="CZ23" s="278">
        <f>6811.672-347.043</f>
        <v>6464.6289999999999</v>
      </c>
      <c r="DA23" s="278">
        <f>6937.175-352.245</f>
        <v>6584.93</v>
      </c>
      <c r="DB23" s="278">
        <f>6966.141-344.636</f>
        <v>6621.5049999999992</v>
      </c>
      <c r="DC23" s="278">
        <f>7008.645-346.385</f>
        <v>6662.26</v>
      </c>
      <c r="DD23" s="278">
        <f>7047.811-330.513</f>
        <v>6717.2979999999998</v>
      </c>
      <c r="DE23" s="278">
        <f>7087.924-333.898</f>
        <v>6754.0259999999998</v>
      </c>
      <c r="DF23" s="278">
        <f>7402.626-356.525</f>
        <v>7046.1010000000006</v>
      </c>
      <c r="DG23" s="278">
        <f>7323.86-321.308</f>
        <v>7002.5519999999997</v>
      </c>
      <c r="DH23" s="278">
        <f>7313.744-319.585</f>
        <v>6994.1589999999997</v>
      </c>
      <c r="DI23" s="278">
        <f>7381.306-333.411</f>
        <v>7047.8949999999995</v>
      </c>
      <c r="DJ23" s="278">
        <f>7435.106-356.329</f>
        <v>7078.777</v>
      </c>
      <c r="DK23" s="278">
        <f>7500.096-359.492</f>
        <v>7140.6039999999994</v>
      </c>
      <c r="DL23" s="278">
        <f>7579.052-365.661</f>
        <v>7213.3909999999996</v>
      </c>
      <c r="DM23" s="278">
        <f>7682.983-373.531</f>
        <v>7309.4520000000002</v>
      </c>
      <c r="DN23" s="278">
        <f>7743.609-370.693</f>
        <v>7372.9160000000002</v>
      </c>
      <c r="DO23" s="278">
        <f>7760.221-370.519</f>
        <v>7389.7019999999993</v>
      </c>
      <c r="DP23" s="278">
        <f>7793.042-359.887</f>
        <v>7433.1550000000007</v>
      </c>
      <c r="DQ23" s="278">
        <f>7850.231-356.115</f>
        <v>7494.116</v>
      </c>
      <c r="DR23" s="278">
        <v>7771.1289999999999</v>
      </c>
      <c r="DS23" s="278">
        <f>8138.685-362.897</f>
        <v>7775.7880000000005</v>
      </c>
      <c r="DT23" s="278">
        <f>8075.922-363.933</f>
        <v>7711.9889999999996</v>
      </c>
      <c r="DU23" s="278">
        <v>7782.3530000000001</v>
      </c>
      <c r="DV23" s="278">
        <v>7712.2</v>
      </c>
      <c r="DW23" s="278">
        <v>7687.72</v>
      </c>
      <c r="DX23" s="278">
        <v>7707.93</v>
      </c>
      <c r="DY23" s="278">
        <v>7735.33</v>
      </c>
      <c r="DZ23" s="278">
        <v>7777.65</v>
      </c>
      <c r="EA23" s="278">
        <v>7817.19</v>
      </c>
      <c r="EB23" s="278">
        <v>7790.98</v>
      </c>
      <c r="EC23" s="278">
        <v>7794.15</v>
      </c>
      <c r="ED23" s="278">
        <v>8026.91</v>
      </c>
      <c r="EE23" s="278">
        <v>8124.24</v>
      </c>
      <c r="EF23" s="278">
        <v>8165.27</v>
      </c>
      <c r="EG23" s="278">
        <v>8206.74</v>
      </c>
      <c r="EH23" s="278">
        <v>8200.94</v>
      </c>
      <c r="EI23" s="278">
        <v>8264.2999999999993</v>
      </c>
      <c r="EJ23" s="280">
        <v>8354.4500000000007</v>
      </c>
      <c r="EK23" s="280">
        <v>8511.07</v>
      </c>
      <c r="EL23" s="280">
        <v>8392.6</v>
      </c>
      <c r="EM23" s="278">
        <v>8373.2099999999991</v>
      </c>
      <c r="EN23" s="278">
        <v>8345.8700000000008</v>
      </c>
      <c r="EO23" s="278">
        <v>8391</v>
      </c>
      <c r="EP23" s="278">
        <v>8457.91</v>
      </c>
      <c r="EQ23" s="278">
        <v>8440.8700000000008</v>
      </c>
      <c r="ER23" s="278">
        <v>8441.26</v>
      </c>
      <c r="ES23" s="278">
        <v>8436.06</v>
      </c>
      <c r="ET23" s="278">
        <v>8471.8700000000008</v>
      </c>
      <c r="EU23" s="278">
        <v>8598.1299999999992</v>
      </c>
      <c r="EV23" s="278">
        <v>8768.7900000000009</v>
      </c>
      <c r="EW23" s="278">
        <v>8838.8700000000008</v>
      </c>
      <c r="EX23" s="278">
        <v>8946.56</v>
      </c>
      <c r="EY23" s="278">
        <v>9003.2099999999991</v>
      </c>
      <c r="EZ23" s="278">
        <v>9120.7999999999993</v>
      </c>
      <c r="FA23" s="278">
        <v>9156.59</v>
      </c>
      <c r="FB23" s="278">
        <v>9329.02</v>
      </c>
      <c r="FC23" s="278">
        <v>9487.6299999999992</v>
      </c>
      <c r="FD23" s="278">
        <v>9553.67</v>
      </c>
      <c r="FE23" s="278">
        <v>9574.19</v>
      </c>
      <c r="FF23" s="278">
        <v>9706.48</v>
      </c>
      <c r="FG23" s="278">
        <v>9877.58</v>
      </c>
      <c r="FH23" s="278">
        <v>9941.1200000000008</v>
      </c>
      <c r="FI23" s="278">
        <v>10061.51</v>
      </c>
      <c r="FJ23" s="278">
        <v>10162.219999999999</v>
      </c>
      <c r="FK23" s="278">
        <v>10300.790000000001</v>
      </c>
      <c r="FL23" s="278">
        <v>10475.549999999999</v>
      </c>
      <c r="FM23" s="278">
        <v>10483.36</v>
      </c>
      <c r="FN23" s="278">
        <v>10745</v>
      </c>
      <c r="FO23" s="278">
        <v>10870.79</v>
      </c>
      <c r="FP23" s="278">
        <v>10917</v>
      </c>
      <c r="FQ23" s="277">
        <v>11244.52</v>
      </c>
      <c r="FR23" s="277">
        <v>11477.74</v>
      </c>
      <c r="FS23" s="278">
        <v>11711.5</v>
      </c>
      <c r="FT23" s="278">
        <v>11886.17</v>
      </c>
      <c r="FU23" s="278">
        <v>12111.22</v>
      </c>
      <c r="FV23" s="278">
        <v>12231.26</v>
      </c>
      <c r="FW23" s="278">
        <v>12284.67</v>
      </c>
      <c r="FX23" s="278">
        <v>12518.11</v>
      </c>
      <c r="FY23" s="278">
        <v>12717.77</v>
      </c>
      <c r="FZ23" s="278">
        <v>13179.5</v>
      </c>
    </row>
    <row r="24" spans="1:1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282"/>
      <c r="BD24" s="282"/>
      <c r="BE24" s="282"/>
      <c r="BF24" s="282"/>
      <c r="BG24" s="282"/>
      <c r="BH24" s="282"/>
      <c r="BI24" s="282"/>
      <c r="BJ24" s="282"/>
      <c r="BK24" s="282"/>
      <c r="BL24" s="282"/>
      <c r="BM24" s="282"/>
      <c r="BN24" s="282"/>
      <c r="BO24" s="282"/>
      <c r="BP24" s="282"/>
      <c r="BQ24" s="282"/>
      <c r="BR24" s="282"/>
      <c r="BS24" s="282"/>
      <c r="BT24" s="282"/>
      <c r="BU24" s="282"/>
      <c r="BV24" s="282"/>
      <c r="BW24" s="282"/>
      <c r="BX24" s="282"/>
      <c r="BY24" s="282"/>
      <c r="BZ24" s="282"/>
      <c r="CA24" s="282"/>
      <c r="CB24" s="282"/>
      <c r="CC24" s="282"/>
      <c r="CD24" s="282"/>
      <c r="CE24" s="282"/>
      <c r="CF24" s="282"/>
      <c r="CG24" s="282"/>
      <c r="CH24" s="282"/>
      <c r="CI24" s="282"/>
      <c r="CJ24" s="282"/>
      <c r="CK24" s="282"/>
      <c r="CL24" s="282"/>
      <c r="CM24" s="282"/>
      <c r="CN24" s="282"/>
      <c r="CO24" s="282"/>
      <c r="CP24" s="282"/>
      <c r="CQ24" s="282"/>
      <c r="CR24" s="282"/>
      <c r="CS24" s="282"/>
      <c r="CT24" s="282"/>
      <c r="CU24" s="282"/>
      <c r="CV24" s="282"/>
      <c r="CW24" s="282"/>
      <c r="CX24" s="282"/>
      <c r="CY24" s="282"/>
      <c r="CZ24" s="282"/>
      <c r="DA24" s="282"/>
      <c r="DB24" s="282"/>
      <c r="DC24" s="282"/>
      <c r="DD24" s="282"/>
      <c r="DE24" s="282"/>
      <c r="DF24" s="282"/>
      <c r="DG24" s="282"/>
      <c r="DH24" s="282"/>
      <c r="DI24" s="282"/>
      <c r="DJ24" s="282"/>
      <c r="DK24" s="282"/>
      <c r="DL24" s="282"/>
      <c r="DM24" s="282"/>
      <c r="DN24" s="282"/>
      <c r="DO24" s="282"/>
      <c r="DP24" s="282"/>
      <c r="DQ24" s="282"/>
      <c r="DR24" s="282"/>
      <c r="DS24" s="282"/>
      <c r="DT24" s="282"/>
      <c r="DU24" s="282"/>
      <c r="DV24" s="282"/>
      <c r="DW24" s="282"/>
      <c r="DX24" s="282"/>
      <c r="DY24" s="282"/>
      <c r="DZ24" s="282"/>
      <c r="EA24" s="282"/>
      <c r="EB24" s="282"/>
      <c r="EC24" s="282"/>
      <c r="ED24" s="282"/>
      <c r="EE24" s="282"/>
      <c r="EF24" s="282"/>
      <c r="EG24" s="282"/>
      <c r="EH24" s="282"/>
      <c r="EI24" s="282"/>
      <c r="EM24" s="282"/>
      <c r="EN24" s="282"/>
      <c r="EO24" s="282"/>
      <c r="EP24" s="282"/>
      <c r="EQ24" s="282"/>
      <c r="ER24" s="282"/>
      <c r="ES24" s="282"/>
      <c r="ET24" s="282"/>
      <c r="EU24" s="282"/>
      <c r="EV24" s="282"/>
      <c r="EW24" s="284"/>
      <c r="EX24" s="282"/>
      <c r="EY24" s="282"/>
      <c r="EZ24" s="282"/>
      <c r="FA24" s="282"/>
      <c r="FB24" s="282"/>
      <c r="FC24" s="282"/>
      <c r="FD24" s="282"/>
      <c r="FE24" s="282"/>
      <c r="FF24" s="282"/>
      <c r="FG24" s="282"/>
      <c r="FH24" s="282"/>
      <c r="FI24" s="282"/>
      <c r="FJ24" s="282"/>
      <c r="FK24" s="282"/>
      <c r="FL24" s="282"/>
      <c r="FM24" s="282"/>
      <c r="FS24" s="282"/>
      <c r="FT24" s="282"/>
      <c r="FU24" s="282"/>
      <c r="FV24" s="282"/>
      <c r="FW24" s="282"/>
      <c r="FX24" s="282"/>
      <c r="FY24" s="282"/>
      <c r="FZ24" s="282"/>
    </row>
    <row r="25" spans="1:1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282"/>
      <c r="BD25" s="282"/>
      <c r="BE25" s="282"/>
      <c r="BF25" s="282"/>
      <c r="BG25" s="282"/>
      <c r="BH25" s="282"/>
      <c r="BI25" s="282"/>
      <c r="BJ25" s="282"/>
      <c r="BK25" s="282"/>
      <c r="BL25" s="282"/>
      <c r="BM25" s="282"/>
      <c r="BN25" s="282"/>
      <c r="BO25" s="282"/>
      <c r="BP25" s="282"/>
      <c r="BQ25" s="282"/>
      <c r="BR25" s="282"/>
      <c r="BS25" s="282"/>
      <c r="BT25" s="282"/>
      <c r="BU25" s="282"/>
      <c r="BV25" s="282"/>
      <c r="BW25" s="282"/>
      <c r="BX25" s="282"/>
      <c r="BY25" s="282"/>
      <c r="BZ25" s="282"/>
      <c r="CA25" s="282"/>
      <c r="CB25" s="282"/>
      <c r="CC25" s="282"/>
      <c r="CD25" s="282"/>
      <c r="CE25" s="282"/>
      <c r="CF25" s="282"/>
      <c r="CG25" s="282"/>
      <c r="CH25" s="282"/>
      <c r="CI25" s="282"/>
      <c r="CJ25" s="282"/>
      <c r="CK25" s="282"/>
      <c r="CL25" s="282"/>
      <c r="CM25" s="282"/>
      <c r="CN25" s="282"/>
      <c r="CO25" s="282"/>
      <c r="CP25" s="282"/>
      <c r="CQ25" s="282"/>
      <c r="CR25" s="282"/>
      <c r="CS25" s="282"/>
      <c r="CT25" s="282"/>
      <c r="CU25" s="282"/>
      <c r="CV25" s="282"/>
      <c r="CW25" s="282"/>
      <c r="CX25" s="282"/>
      <c r="CY25" s="282"/>
      <c r="CZ25" s="282"/>
      <c r="DA25" s="282"/>
      <c r="DB25" s="282"/>
      <c r="DC25" s="282"/>
      <c r="DD25" s="282"/>
      <c r="DE25" s="282"/>
      <c r="DF25" s="282"/>
      <c r="DG25" s="282"/>
      <c r="DH25" s="282"/>
      <c r="DI25" s="282"/>
      <c r="DJ25" s="282"/>
      <c r="DK25" s="282"/>
      <c r="DL25" s="282"/>
      <c r="DM25" s="282"/>
      <c r="DN25" s="282"/>
      <c r="DO25" s="282"/>
      <c r="DP25" s="282"/>
      <c r="DQ25" s="282"/>
      <c r="DR25" s="282"/>
      <c r="DS25" s="282"/>
      <c r="DT25" s="282"/>
      <c r="DU25" s="282"/>
      <c r="DV25" s="282"/>
      <c r="DW25" s="282"/>
      <c r="DX25" s="282"/>
      <c r="DY25" s="282"/>
      <c r="DZ25" s="282"/>
      <c r="EA25" s="282"/>
      <c r="EB25" s="282"/>
      <c r="EC25" s="282"/>
      <c r="ED25" s="282"/>
      <c r="EE25" s="282"/>
      <c r="EF25" s="282"/>
      <c r="EG25" s="282"/>
      <c r="EH25" s="282"/>
      <c r="EI25" s="282"/>
      <c r="EM25" s="282"/>
      <c r="EN25" s="282"/>
      <c r="EO25" s="282"/>
      <c r="EP25" s="282"/>
      <c r="EQ25" s="282"/>
      <c r="ER25" s="282"/>
      <c r="ES25" s="282"/>
      <c r="ET25" s="282"/>
      <c r="EU25" s="282"/>
      <c r="EV25" s="282"/>
      <c r="EW25" s="284"/>
      <c r="EX25" s="282"/>
      <c r="EY25" s="282"/>
      <c r="EZ25" s="282"/>
      <c r="FA25" s="282"/>
      <c r="FB25" s="282"/>
      <c r="FC25" s="282"/>
      <c r="FD25" s="282"/>
      <c r="FE25" s="282"/>
      <c r="FF25" s="282"/>
      <c r="FG25" s="282"/>
      <c r="FH25" s="282"/>
      <c r="FI25" s="282"/>
      <c r="FJ25" s="282"/>
      <c r="FK25" s="282"/>
      <c r="FL25" s="282"/>
      <c r="FM25" s="282"/>
      <c r="FS25" s="282"/>
      <c r="FT25" s="282"/>
      <c r="FU25" s="282"/>
      <c r="FV25" s="282"/>
      <c r="FW25" s="282"/>
      <c r="FX25" s="282"/>
      <c r="FY25" s="282"/>
      <c r="FZ25" s="282"/>
    </row>
    <row r="26" spans="1:1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2"/>
      <c r="AR26" s="282"/>
      <c r="AS26" s="282"/>
      <c r="AT26" s="282"/>
      <c r="AU26" s="282"/>
      <c r="AV26" s="282"/>
      <c r="AW26" s="282"/>
      <c r="AX26" s="282"/>
      <c r="AY26" s="282"/>
      <c r="AZ26" s="282"/>
      <c r="BA26" s="282"/>
      <c r="BB26" s="282"/>
      <c r="BC26" s="282"/>
      <c r="BD26" s="282"/>
      <c r="BE26" s="282"/>
      <c r="BF26" s="282"/>
      <c r="BG26" s="282"/>
      <c r="BH26" s="282"/>
      <c r="BI26" s="282"/>
      <c r="BJ26" s="282"/>
      <c r="BK26" s="282"/>
      <c r="BL26" s="282"/>
      <c r="BM26" s="282"/>
      <c r="BN26" s="282"/>
      <c r="BO26" s="282"/>
      <c r="BP26" s="282"/>
      <c r="BQ26" s="282"/>
      <c r="BR26" s="282"/>
      <c r="BS26" s="282"/>
      <c r="BT26" s="282"/>
      <c r="BU26" s="282"/>
      <c r="BV26" s="282"/>
      <c r="BW26" s="282"/>
      <c r="BX26" s="282"/>
      <c r="BY26" s="282"/>
      <c r="BZ26" s="282"/>
      <c r="CA26" s="282"/>
      <c r="CB26" s="282"/>
      <c r="CC26" s="282"/>
      <c r="CD26" s="282"/>
      <c r="CE26" s="282"/>
      <c r="CF26" s="282"/>
      <c r="CG26" s="282"/>
      <c r="CH26" s="282"/>
      <c r="CI26" s="282"/>
      <c r="CJ26" s="282"/>
      <c r="CK26" s="282"/>
      <c r="CL26" s="282"/>
      <c r="CM26" s="282"/>
      <c r="CN26" s="282"/>
      <c r="CO26" s="282"/>
      <c r="CP26" s="282"/>
      <c r="CQ26" s="282"/>
      <c r="CR26" s="282"/>
      <c r="CS26" s="282"/>
      <c r="CT26" s="282"/>
      <c r="CU26" s="282"/>
      <c r="CV26" s="282"/>
      <c r="CW26" s="282"/>
      <c r="CX26" s="282"/>
      <c r="CY26" s="282"/>
      <c r="CZ26" s="282"/>
      <c r="DA26" s="282"/>
      <c r="DB26" s="282"/>
      <c r="DC26" s="282"/>
      <c r="DD26" s="282"/>
      <c r="DE26" s="282"/>
      <c r="DF26" s="282"/>
      <c r="DG26" s="282"/>
      <c r="DH26" s="282"/>
      <c r="DI26" s="282"/>
      <c r="DJ26" s="282"/>
      <c r="DK26" s="282"/>
      <c r="DL26" s="282"/>
      <c r="DM26" s="282"/>
      <c r="DN26" s="282"/>
      <c r="DO26" s="282"/>
      <c r="DP26" s="282"/>
      <c r="DQ26" s="282"/>
      <c r="DR26" s="282"/>
      <c r="DS26" s="282"/>
      <c r="DT26" s="282"/>
      <c r="DU26" s="282"/>
      <c r="DV26" s="282"/>
      <c r="DW26" s="282"/>
      <c r="DX26" s="282"/>
      <c r="DY26" s="282"/>
      <c r="DZ26" s="282"/>
      <c r="EA26" s="282"/>
      <c r="EB26" s="282"/>
      <c r="EC26" s="282"/>
      <c r="ED26" s="282"/>
      <c r="EE26" s="282"/>
      <c r="EF26" s="282"/>
      <c r="EG26" s="282"/>
      <c r="EH26" s="282"/>
      <c r="EI26" s="282"/>
      <c r="EM26" s="282"/>
      <c r="EN26" s="282"/>
      <c r="EO26" s="282"/>
      <c r="EP26" s="282"/>
      <c r="EQ26" s="282"/>
      <c r="ER26" s="282"/>
      <c r="ES26" s="282"/>
      <c r="ET26" s="282"/>
      <c r="EU26" s="282"/>
      <c r="EV26" s="282"/>
      <c r="EW26" s="284"/>
      <c r="EX26" s="282"/>
      <c r="EY26" s="282"/>
      <c r="EZ26" s="282"/>
      <c r="FA26" s="282"/>
      <c r="FB26" s="282"/>
      <c r="FC26" s="282"/>
      <c r="FD26" s="282"/>
      <c r="FE26" s="282"/>
      <c r="FF26" s="282"/>
      <c r="FG26" s="282"/>
      <c r="FH26" s="282"/>
      <c r="FI26" s="282"/>
      <c r="FJ26" s="282"/>
      <c r="FK26" s="282"/>
      <c r="FL26" s="282"/>
      <c r="FM26" s="282"/>
      <c r="FS26" s="282"/>
      <c r="FT26" s="282"/>
      <c r="FU26" s="282"/>
      <c r="FV26" s="282"/>
      <c r="FW26" s="282"/>
      <c r="FX26" s="282"/>
      <c r="FY26" s="282"/>
      <c r="FZ26" s="282"/>
    </row>
    <row r="27" spans="1:182" s="273" customFormat="1" ht="24.95" customHeight="1">
      <c r="B27" s="274" t="s">
        <v>257</v>
      </c>
      <c r="C27" s="275">
        <v>33970</v>
      </c>
      <c r="D27" s="275">
        <v>34001</v>
      </c>
      <c r="E27" s="275">
        <v>34029</v>
      </c>
      <c r="F27" s="275">
        <v>34060</v>
      </c>
      <c r="G27" s="275">
        <v>34090</v>
      </c>
      <c r="H27" s="275">
        <v>34121</v>
      </c>
      <c r="I27" s="275">
        <v>34151</v>
      </c>
      <c r="J27" s="275">
        <v>34182</v>
      </c>
      <c r="K27" s="275">
        <v>34213</v>
      </c>
      <c r="L27" s="275">
        <v>34243</v>
      </c>
      <c r="M27" s="275">
        <v>34274</v>
      </c>
      <c r="N27" s="275">
        <v>34304</v>
      </c>
      <c r="O27" s="275">
        <v>34335</v>
      </c>
      <c r="P27" s="275">
        <v>34366</v>
      </c>
      <c r="Q27" s="275">
        <v>34394</v>
      </c>
      <c r="R27" s="275">
        <v>34425</v>
      </c>
      <c r="S27" s="275">
        <v>34455</v>
      </c>
      <c r="T27" s="275">
        <v>34486</v>
      </c>
      <c r="U27" s="275">
        <v>34516</v>
      </c>
      <c r="V27" s="275">
        <v>34547</v>
      </c>
      <c r="W27" s="275">
        <v>34578</v>
      </c>
      <c r="X27" s="275">
        <v>34608</v>
      </c>
      <c r="Y27" s="275">
        <v>34639</v>
      </c>
      <c r="Z27" s="275">
        <v>34669</v>
      </c>
      <c r="AA27" s="275">
        <v>34700</v>
      </c>
      <c r="AB27" s="275">
        <v>34731</v>
      </c>
      <c r="AC27" s="275">
        <v>34759</v>
      </c>
      <c r="AD27" s="275">
        <v>34790</v>
      </c>
      <c r="AE27" s="275">
        <v>34820</v>
      </c>
      <c r="AF27" s="275">
        <v>34851</v>
      </c>
      <c r="AG27" s="275">
        <v>34881</v>
      </c>
      <c r="AH27" s="275">
        <v>34912</v>
      </c>
      <c r="AI27" s="275">
        <v>34943</v>
      </c>
      <c r="AJ27" s="275">
        <v>34973</v>
      </c>
      <c r="AK27" s="275">
        <v>35004</v>
      </c>
      <c r="AL27" s="275">
        <v>35034</v>
      </c>
      <c r="AM27" s="275">
        <v>35065</v>
      </c>
      <c r="AN27" s="275">
        <v>35096</v>
      </c>
      <c r="AO27" s="275">
        <v>35125</v>
      </c>
      <c r="AP27" s="275">
        <v>35156</v>
      </c>
      <c r="AQ27" s="275">
        <v>35186</v>
      </c>
      <c r="AR27" s="275">
        <v>35217</v>
      </c>
      <c r="AS27" s="275">
        <v>35247</v>
      </c>
      <c r="AT27" s="275">
        <v>35278</v>
      </c>
      <c r="AU27" s="275">
        <v>35309</v>
      </c>
      <c r="AV27" s="275">
        <v>35339</v>
      </c>
      <c r="AW27" s="275">
        <v>35370</v>
      </c>
      <c r="AX27" s="275">
        <v>35400</v>
      </c>
      <c r="AY27" s="275">
        <v>35431</v>
      </c>
      <c r="AZ27" s="275">
        <v>35462</v>
      </c>
      <c r="BA27" s="275">
        <v>35490</v>
      </c>
      <c r="BB27" s="275">
        <v>35521</v>
      </c>
      <c r="BC27" s="275">
        <v>35551</v>
      </c>
      <c r="BD27" s="275">
        <v>35582</v>
      </c>
      <c r="BE27" s="275">
        <v>35612</v>
      </c>
      <c r="BF27" s="275">
        <v>35643</v>
      </c>
      <c r="BG27" s="275">
        <v>35674</v>
      </c>
      <c r="BH27" s="275">
        <v>35704</v>
      </c>
      <c r="BI27" s="275">
        <v>35735</v>
      </c>
      <c r="BJ27" s="275">
        <v>35765</v>
      </c>
      <c r="BK27" s="275">
        <v>35796</v>
      </c>
      <c r="BL27" s="275">
        <v>35827</v>
      </c>
      <c r="BM27" s="275">
        <v>35855</v>
      </c>
      <c r="BN27" s="275">
        <v>35886</v>
      </c>
      <c r="BO27" s="275">
        <v>35916</v>
      </c>
      <c r="BP27" s="275">
        <v>35947</v>
      </c>
      <c r="BQ27" s="275">
        <v>35977</v>
      </c>
      <c r="BR27" s="275">
        <v>36008</v>
      </c>
      <c r="BS27" s="275">
        <v>36039</v>
      </c>
      <c r="BT27" s="275">
        <v>36069</v>
      </c>
      <c r="BU27" s="275">
        <v>36100</v>
      </c>
      <c r="BV27" s="275">
        <v>36130</v>
      </c>
      <c r="BW27" s="275">
        <v>36161</v>
      </c>
      <c r="BX27" s="275">
        <v>36192</v>
      </c>
      <c r="BY27" s="275">
        <v>36220</v>
      </c>
      <c r="BZ27" s="275">
        <v>36251</v>
      </c>
      <c r="CA27" s="275">
        <v>36281</v>
      </c>
      <c r="CB27" s="275">
        <v>36312</v>
      </c>
      <c r="CC27" s="275">
        <v>36342</v>
      </c>
      <c r="CD27" s="275">
        <v>36373</v>
      </c>
      <c r="CE27" s="275">
        <v>36404</v>
      </c>
      <c r="CF27" s="275">
        <v>36434</v>
      </c>
      <c r="CG27" s="275">
        <v>36465</v>
      </c>
      <c r="CH27" s="275">
        <v>36495</v>
      </c>
      <c r="CI27" s="275">
        <v>36526</v>
      </c>
      <c r="CJ27" s="275">
        <v>36557</v>
      </c>
      <c r="CK27" s="275">
        <v>36586</v>
      </c>
      <c r="CL27" s="275">
        <v>36617</v>
      </c>
      <c r="CM27" s="275">
        <v>36647</v>
      </c>
      <c r="CN27" s="275">
        <v>36678</v>
      </c>
      <c r="CO27" s="275">
        <v>36708</v>
      </c>
      <c r="CP27" s="275">
        <v>36739</v>
      </c>
      <c r="CQ27" s="275">
        <v>36770</v>
      </c>
      <c r="CR27" s="275">
        <v>36800</v>
      </c>
      <c r="CS27" s="275">
        <v>36831</v>
      </c>
      <c r="CT27" s="275">
        <v>36861</v>
      </c>
      <c r="CU27" s="275">
        <v>36892</v>
      </c>
      <c r="CV27" s="275">
        <v>36923</v>
      </c>
      <c r="CW27" s="275">
        <v>36951</v>
      </c>
      <c r="CX27" s="275">
        <v>36982</v>
      </c>
      <c r="CY27" s="275">
        <v>37012</v>
      </c>
      <c r="CZ27" s="275">
        <v>37043</v>
      </c>
      <c r="DA27" s="275">
        <v>37073</v>
      </c>
      <c r="DB27" s="275">
        <v>37104</v>
      </c>
      <c r="DC27" s="275">
        <v>37135</v>
      </c>
      <c r="DD27" s="275">
        <v>37165</v>
      </c>
      <c r="DE27" s="275">
        <v>37196</v>
      </c>
      <c r="DF27" s="275">
        <v>37226</v>
      </c>
      <c r="DG27" s="275">
        <v>37257</v>
      </c>
      <c r="DH27" s="275">
        <v>37288</v>
      </c>
      <c r="DI27" s="275">
        <v>37316</v>
      </c>
      <c r="DJ27" s="275">
        <v>37347</v>
      </c>
      <c r="DK27" s="275">
        <v>37377</v>
      </c>
      <c r="DL27" s="275">
        <v>37408</v>
      </c>
      <c r="DM27" s="275">
        <v>37438</v>
      </c>
      <c r="DN27" s="275">
        <v>37469</v>
      </c>
      <c r="DO27" s="275">
        <v>37500</v>
      </c>
      <c r="DP27" s="275">
        <v>37530</v>
      </c>
      <c r="DQ27" s="275">
        <v>37561</v>
      </c>
      <c r="DR27" s="275">
        <v>37591</v>
      </c>
      <c r="DS27" s="275">
        <v>37622</v>
      </c>
      <c r="DT27" s="275">
        <v>37653</v>
      </c>
      <c r="DU27" s="275">
        <v>37681</v>
      </c>
      <c r="DV27" s="275">
        <v>37712</v>
      </c>
      <c r="DW27" s="275">
        <v>37742</v>
      </c>
      <c r="DX27" s="275">
        <v>37773</v>
      </c>
      <c r="DY27" s="275">
        <v>37803</v>
      </c>
      <c r="DZ27" s="275">
        <v>37834</v>
      </c>
      <c r="EA27" s="275">
        <v>37865</v>
      </c>
      <c r="EB27" s="275">
        <v>37895</v>
      </c>
      <c r="EC27" s="275">
        <v>37926</v>
      </c>
      <c r="ED27" s="275">
        <v>37956</v>
      </c>
      <c r="EE27" s="275">
        <v>37987</v>
      </c>
      <c r="EF27" s="275">
        <v>38018</v>
      </c>
      <c r="EG27" s="275">
        <v>38047</v>
      </c>
      <c r="EH27" s="275">
        <v>38078</v>
      </c>
      <c r="EI27" s="275">
        <v>38108</v>
      </c>
      <c r="EJ27" s="275">
        <v>38139</v>
      </c>
      <c r="EK27" s="275">
        <v>38169</v>
      </c>
      <c r="EL27" s="275">
        <v>38200</v>
      </c>
      <c r="EM27" s="275">
        <v>38231</v>
      </c>
      <c r="EN27" s="275">
        <v>38261</v>
      </c>
      <c r="EO27" s="275">
        <v>38292</v>
      </c>
      <c r="EP27" s="275">
        <v>38322</v>
      </c>
      <c r="EQ27" s="275">
        <v>38353</v>
      </c>
      <c r="ER27" s="275">
        <v>38384</v>
      </c>
      <c r="ES27" s="275">
        <v>38412</v>
      </c>
      <c r="ET27" s="275">
        <v>38443</v>
      </c>
      <c r="EU27" s="275">
        <v>38473</v>
      </c>
      <c r="EV27" s="275">
        <v>38504</v>
      </c>
      <c r="EW27" s="275">
        <v>38534</v>
      </c>
      <c r="EX27" s="275">
        <v>38565</v>
      </c>
      <c r="EY27" s="275">
        <v>38596</v>
      </c>
      <c r="EZ27" s="275">
        <v>38626</v>
      </c>
      <c r="FA27" s="275">
        <v>38657</v>
      </c>
      <c r="FB27" s="275">
        <v>38687</v>
      </c>
      <c r="FC27" s="275">
        <v>38718</v>
      </c>
      <c r="FD27" s="275">
        <v>38749</v>
      </c>
      <c r="FE27" s="275">
        <v>38777</v>
      </c>
      <c r="FF27" s="275">
        <v>38808</v>
      </c>
      <c r="FG27" s="275">
        <v>38838</v>
      </c>
      <c r="FH27" s="275">
        <v>38869</v>
      </c>
      <c r="FI27" s="275">
        <v>38899</v>
      </c>
      <c r="FJ27" s="275">
        <v>38930</v>
      </c>
      <c r="FK27" s="275">
        <v>38961</v>
      </c>
      <c r="FL27" s="275">
        <v>38991</v>
      </c>
      <c r="FM27" s="275">
        <v>39022</v>
      </c>
      <c r="FN27" s="275">
        <v>39052</v>
      </c>
      <c r="FO27" s="275">
        <v>39083</v>
      </c>
      <c r="FP27" s="275">
        <v>39114</v>
      </c>
      <c r="FQ27" s="275">
        <v>39142</v>
      </c>
      <c r="FR27" s="275">
        <v>39173</v>
      </c>
      <c r="FS27" s="275">
        <v>39203</v>
      </c>
      <c r="FT27" s="275">
        <v>39234</v>
      </c>
      <c r="FU27" s="275">
        <v>39264</v>
      </c>
      <c r="FV27" s="275">
        <v>39295</v>
      </c>
      <c r="FW27" s="275">
        <v>39326</v>
      </c>
      <c r="FX27" s="275">
        <v>39356</v>
      </c>
      <c r="FY27" s="275">
        <v>39387</v>
      </c>
      <c r="FZ27" s="275">
        <v>39417</v>
      </c>
    </row>
    <row r="28" spans="1:182" ht="15.75">
      <c r="A28" s="269"/>
      <c r="B28" s="289"/>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78"/>
      <c r="AN28" s="278"/>
      <c r="AO28" s="278"/>
      <c r="AP28" s="278"/>
      <c r="AQ28" s="278"/>
      <c r="AR28" s="278"/>
      <c r="AS28" s="278"/>
      <c r="AT28" s="278"/>
      <c r="AU28" s="278"/>
      <c r="AV28" s="278"/>
      <c r="AW28" s="278"/>
      <c r="AX28" s="278"/>
      <c r="AY28" s="278"/>
      <c r="AZ28" s="278"/>
      <c r="BA28" s="278"/>
      <c r="BB28" s="278"/>
      <c r="BC28" s="278"/>
      <c r="BD28" s="278"/>
      <c r="BE28" s="278"/>
      <c r="BF28" s="278"/>
      <c r="BG28" s="278"/>
      <c r="BH28" s="278"/>
      <c r="BI28" s="278"/>
      <c r="BJ28" s="278"/>
      <c r="BK28" s="278"/>
      <c r="BL28" s="278"/>
      <c r="BM28" s="278"/>
      <c r="BN28" s="278"/>
      <c r="BO28" s="278"/>
      <c r="BP28" s="278"/>
      <c r="BQ28" s="278"/>
      <c r="BR28" s="278"/>
      <c r="BS28" s="278"/>
      <c r="BT28" s="278"/>
      <c r="BU28" s="278"/>
      <c r="BV28" s="278"/>
      <c r="BW28" s="278"/>
      <c r="BX28" s="278"/>
      <c r="BY28" s="278"/>
      <c r="BZ28" s="278"/>
      <c r="CA28" s="278"/>
      <c r="CB28" s="278"/>
      <c r="CC28" s="278"/>
      <c r="CD28" s="278"/>
      <c r="CE28" s="278"/>
      <c r="CF28" s="278"/>
      <c r="CG28" s="278"/>
      <c r="CH28" s="278"/>
      <c r="CI28" s="278"/>
      <c r="CJ28" s="278"/>
      <c r="CK28" s="278"/>
      <c r="CL28" s="278"/>
      <c r="CM28" s="278"/>
      <c r="CN28" s="278"/>
      <c r="CO28" s="278"/>
      <c r="CP28" s="278"/>
      <c r="CQ28" s="278"/>
      <c r="CR28" s="278"/>
      <c r="CS28" s="278"/>
      <c r="CT28" s="278"/>
      <c r="CU28" s="278"/>
      <c r="CV28" s="278"/>
      <c r="CW28" s="278"/>
      <c r="CX28" s="278"/>
      <c r="CY28" s="278"/>
      <c r="CZ28" s="278"/>
      <c r="DA28" s="278"/>
      <c r="DB28" s="278"/>
      <c r="DC28" s="278"/>
      <c r="DD28" s="278"/>
      <c r="DE28" s="278"/>
      <c r="DF28" s="278"/>
      <c r="DG28" s="278"/>
      <c r="DH28" s="278"/>
      <c r="DI28" s="278"/>
      <c r="DJ28" s="278"/>
      <c r="DK28" s="278"/>
      <c r="DL28" s="278"/>
      <c r="DM28" s="278"/>
      <c r="DN28" s="278"/>
      <c r="DO28" s="278"/>
      <c r="DP28" s="278"/>
      <c r="DQ28" s="278"/>
      <c r="DR28" s="278"/>
      <c r="DS28" s="278"/>
      <c r="DT28" s="278"/>
      <c r="DU28" s="278"/>
      <c r="DV28" s="278"/>
      <c r="DW28" s="278"/>
      <c r="DX28" s="278"/>
      <c r="DY28" s="278"/>
      <c r="DZ28" s="278"/>
      <c r="EA28" s="278"/>
      <c r="EB28" s="278"/>
      <c r="EC28" s="278"/>
      <c r="ED28" s="278"/>
      <c r="EE28" s="278"/>
      <c r="EF28" s="278"/>
      <c r="EG28" s="278"/>
      <c r="EH28" s="278"/>
      <c r="EI28" s="278"/>
      <c r="EJ28" s="276"/>
      <c r="EK28" s="276"/>
      <c r="EL28" s="276"/>
      <c r="EM28" s="278"/>
      <c r="EN28" s="278"/>
      <c r="EO28" s="278"/>
      <c r="EP28" s="278"/>
      <c r="EQ28" s="278"/>
      <c r="ER28" s="278"/>
      <c r="ES28" s="278"/>
      <c r="ET28" s="278"/>
      <c r="EU28" s="278"/>
      <c r="EV28" s="278"/>
      <c r="EW28" s="285"/>
      <c r="EX28" s="278"/>
      <c r="EY28" s="278"/>
      <c r="EZ28" s="278"/>
      <c r="FA28" s="278"/>
      <c r="FB28" s="278"/>
      <c r="FC28" s="278"/>
      <c r="FD28" s="278"/>
      <c r="FE28" s="278"/>
      <c r="FF28" s="278"/>
      <c r="FG28" s="278"/>
      <c r="FH28" s="278"/>
      <c r="FI28" s="278"/>
      <c r="FJ28" s="278"/>
      <c r="FK28" s="278"/>
      <c r="FL28" s="278"/>
      <c r="FM28" s="278"/>
      <c r="FN28" s="276"/>
      <c r="FO28" s="276"/>
      <c r="FP28" s="276"/>
      <c r="FQ28" s="276"/>
      <c r="FR28" s="276"/>
      <c r="FS28" s="278"/>
      <c r="FT28" s="278"/>
      <c r="FU28" s="278"/>
      <c r="FV28" s="278"/>
      <c r="FW28" s="278"/>
      <c r="FX28" s="278"/>
      <c r="FY28" s="278"/>
      <c r="FZ28" s="278"/>
    </row>
    <row r="29" spans="1:182" ht="15" customHeight="1">
      <c r="B29" s="287" t="s">
        <v>182</v>
      </c>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0"/>
      <c r="AW29" s="280"/>
      <c r="AX29" s="280"/>
      <c r="AY29" s="280"/>
      <c r="AZ29" s="280"/>
      <c r="BA29" s="280"/>
      <c r="BB29" s="280"/>
      <c r="BC29" s="280"/>
      <c r="BD29" s="280"/>
      <c r="BE29" s="280"/>
      <c r="BF29" s="280"/>
      <c r="BG29" s="280"/>
      <c r="BH29" s="280"/>
      <c r="BI29" s="280"/>
      <c r="BJ29" s="280"/>
      <c r="BK29" s="280"/>
      <c r="BL29" s="280"/>
      <c r="BM29" s="280"/>
      <c r="BN29" s="280"/>
      <c r="BO29" s="280"/>
      <c r="BP29" s="280"/>
      <c r="BQ29" s="280"/>
      <c r="BR29" s="280"/>
      <c r="BS29" s="280"/>
      <c r="BT29" s="280"/>
      <c r="BU29" s="280"/>
      <c r="BV29" s="280"/>
      <c r="BW29" s="280"/>
      <c r="BX29" s="280"/>
      <c r="BY29" s="280"/>
      <c r="BZ29" s="280"/>
      <c r="CA29" s="280"/>
      <c r="CB29" s="280"/>
      <c r="CC29" s="280"/>
      <c r="CD29" s="280"/>
      <c r="CE29" s="280"/>
      <c r="CF29" s="280"/>
      <c r="CG29" s="280"/>
      <c r="CH29" s="280"/>
      <c r="CI29" s="280"/>
      <c r="CJ29" s="280"/>
      <c r="CK29" s="280"/>
      <c r="CL29" s="280"/>
      <c r="CM29" s="280"/>
      <c r="CN29" s="280"/>
      <c r="CO29" s="280"/>
      <c r="CP29" s="280"/>
      <c r="CQ29" s="280"/>
      <c r="CR29" s="280"/>
      <c r="CS29" s="280"/>
      <c r="CT29" s="280"/>
      <c r="CU29" s="278"/>
      <c r="CV29" s="278"/>
      <c r="CW29" s="278"/>
      <c r="CX29" s="278"/>
      <c r="CY29" s="278"/>
      <c r="CZ29" s="278"/>
      <c r="DA29" s="278"/>
      <c r="DB29" s="278"/>
      <c r="DC29" s="278"/>
      <c r="DD29" s="278"/>
      <c r="DE29" s="278"/>
      <c r="DF29" s="278"/>
      <c r="DG29" s="278"/>
      <c r="DH29" s="278"/>
      <c r="DI29" s="278"/>
      <c r="DJ29" s="278"/>
      <c r="DK29" s="278"/>
      <c r="DL29" s="278"/>
      <c r="DM29" s="278"/>
      <c r="DN29" s="278"/>
      <c r="DO29" s="278"/>
      <c r="DP29" s="278"/>
      <c r="DQ29" s="278"/>
      <c r="DR29" s="278"/>
      <c r="DS29" s="278"/>
      <c r="DT29" s="278"/>
      <c r="DU29" s="278"/>
      <c r="DV29" s="278"/>
      <c r="DW29" s="278"/>
      <c r="DX29" s="278"/>
      <c r="DY29" s="278"/>
      <c r="DZ29" s="278"/>
      <c r="EA29" s="278"/>
      <c r="EB29" s="278"/>
      <c r="EC29" s="278"/>
      <c r="ED29" s="278"/>
      <c r="EE29" s="278"/>
      <c r="EF29" s="278"/>
      <c r="EG29" s="278"/>
      <c r="EH29" s="278"/>
      <c r="EI29" s="278"/>
      <c r="EJ29" s="276"/>
      <c r="EK29" s="276"/>
      <c r="EL29" s="276"/>
      <c r="EM29" s="278"/>
      <c r="EN29" s="278"/>
      <c r="EO29" s="278"/>
      <c r="EP29" s="278"/>
      <c r="EQ29" s="278"/>
      <c r="ER29" s="278"/>
      <c r="ES29" s="278"/>
      <c r="ET29" s="278"/>
      <c r="EU29" s="278"/>
      <c r="EV29" s="278"/>
      <c r="EW29" s="285"/>
      <c r="EX29" s="278"/>
      <c r="EY29" s="278"/>
      <c r="EZ29" s="278"/>
      <c r="FA29" s="278"/>
      <c r="FB29" s="278"/>
      <c r="FC29" s="278"/>
      <c r="FD29" s="278"/>
      <c r="FE29" s="278"/>
      <c r="FF29" s="278"/>
      <c r="FG29" s="278"/>
      <c r="FH29" s="278"/>
      <c r="FI29" s="278"/>
      <c r="FJ29" s="278"/>
      <c r="FK29" s="278"/>
      <c r="FL29" s="278"/>
      <c r="FM29" s="278"/>
      <c r="FN29" s="276"/>
      <c r="FO29" s="276"/>
      <c r="FP29" s="276"/>
      <c r="FQ29" s="276"/>
      <c r="FR29" s="276"/>
      <c r="FS29" s="278"/>
      <c r="FT29" s="278"/>
      <c r="FU29" s="278"/>
      <c r="FV29" s="278"/>
      <c r="FW29" s="278"/>
      <c r="FX29" s="278"/>
      <c r="FY29" s="278"/>
      <c r="FZ29" s="278"/>
    </row>
    <row r="30" spans="1:182" s="268" customFormat="1" ht="15" customHeight="1">
      <c r="A30" s="266"/>
      <c r="B30" s="276" t="s">
        <v>183</v>
      </c>
      <c r="C30" s="278" t="s">
        <v>184</v>
      </c>
      <c r="D30" s="278" t="s">
        <v>184</v>
      </c>
      <c r="E30" s="278" t="s">
        <v>184</v>
      </c>
      <c r="F30" s="278" t="s">
        <v>184</v>
      </c>
      <c r="G30" s="278" t="s">
        <v>184</v>
      </c>
      <c r="H30" s="278" t="s">
        <v>184</v>
      </c>
      <c r="I30" s="278" t="s">
        <v>184</v>
      </c>
      <c r="J30" s="278" t="s">
        <v>184</v>
      </c>
      <c r="K30" s="278" t="s">
        <v>184</v>
      </c>
      <c r="L30" s="278" t="s">
        <v>184</v>
      </c>
      <c r="M30" s="278" t="s">
        <v>184</v>
      </c>
      <c r="N30" s="278" t="s">
        <v>184</v>
      </c>
      <c r="O30" s="278" t="s">
        <v>184</v>
      </c>
      <c r="P30" s="278" t="s">
        <v>184</v>
      </c>
      <c r="Q30" s="278" t="s">
        <v>184</v>
      </c>
      <c r="R30" s="278" t="s">
        <v>184</v>
      </c>
      <c r="S30" s="278" t="s">
        <v>184</v>
      </c>
      <c r="T30" s="278" t="s">
        <v>184</v>
      </c>
      <c r="U30" s="278" t="s">
        <v>184</v>
      </c>
      <c r="V30" s="278" t="s">
        <v>184</v>
      </c>
      <c r="W30" s="278" t="s">
        <v>184</v>
      </c>
      <c r="X30" s="278" t="s">
        <v>184</v>
      </c>
      <c r="Y30" s="278" t="s">
        <v>184</v>
      </c>
      <c r="Z30" s="278" t="s">
        <v>184</v>
      </c>
      <c r="AA30" s="278" t="s">
        <v>184</v>
      </c>
      <c r="AB30" s="278" t="s">
        <v>184</v>
      </c>
      <c r="AC30" s="278" t="s">
        <v>184</v>
      </c>
      <c r="AD30" s="278" t="s">
        <v>184</v>
      </c>
      <c r="AE30" s="278" t="s">
        <v>184</v>
      </c>
      <c r="AF30" s="278" t="s">
        <v>184</v>
      </c>
      <c r="AG30" s="278" t="s">
        <v>184</v>
      </c>
      <c r="AH30" s="278" t="s">
        <v>184</v>
      </c>
      <c r="AI30" s="278" t="s">
        <v>184</v>
      </c>
      <c r="AJ30" s="278" t="s">
        <v>184</v>
      </c>
      <c r="AK30" s="278" t="s">
        <v>184</v>
      </c>
      <c r="AL30" s="278" t="s">
        <v>184</v>
      </c>
      <c r="AM30" s="278">
        <v>5</v>
      </c>
      <c r="AN30" s="278">
        <v>5</v>
      </c>
      <c r="AO30" s="278">
        <v>5</v>
      </c>
      <c r="AP30" s="278">
        <v>5</v>
      </c>
      <c r="AQ30" s="278">
        <v>5</v>
      </c>
      <c r="AR30" s="278">
        <v>5</v>
      </c>
      <c r="AS30" s="278">
        <v>5</v>
      </c>
      <c r="AT30" s="278">
        <v>5</v>
      </c>
      <c r="AU30" s="278">
        <v>5</v>
      </c>
      <c r="AV30" s="278">
        <v>5</v>
      </c>
      <c r="AW30" s="278">
        <v>5</v>
      </c>
      <c r="AX30" s="278">
        <v>5</v>
      </c>
      <c r="AY30" s="278">
        <v>4</v>
      </c>
      <c r="AZ30" s="278">
        <v>4</v>
      </c>
      <c r="BA30" s="278">
        <v>4</v>
      </c>
      <c r="BB30" s="278">
        <v>4</v>
      </c>
      <c r="BC30" s="278">
        <v>4</v>
      </c>
      <c r="BD30" s="278">
        <v>4</v>
      </c>
      <c r="BE30" s="278">
        <v>4</v>
      </c>
      <c r="BF30" s="278">
        <v>4</v>
      </c>
      <c r="BG30" s="278">
        <v>4</v>
      </c>
      <c r="BH30" s="278">
        <v>4</v>
      </c>
      <c r="BI30" s="278">
        <v>4</v>
      </c>
      <c r="BJ30" s="278">
        <v>4</v>
      </c>
      <c r="BK30" s="278">
        <v>4</v>
      </c>
      <c r="BL30" s="278">
        <v>4</v>
      </c>
      <c r="BM30" s="278">
        <v>4</v>
      </c>
      <c r="BN30" s="278">
        <v>4</v>
      </c>
      <c r="BO30" s="278">
        <v>4</v>
      </c>
      <c r="BP30" s="278">
        <v>4</v>
      </c>
      <c r="BQ30" s="278">
        <v>4</v>
      </c>
      <c r="BR30" s="278">
        <v>4</v>
      </c>
      <c r="BS30" s="278">
        <v>4</v>
      </c>
      <c r="BT30" s="278">
        <v>4</v>
      </c>
      <c r="BU30" s="278">
        <v>4</v>
      </c>
      <c r="BV30" s="278">
        <v>4</v>
      </c>
      <c r="BW30" s="278">
        <v>4</v>
      </c>
      <c r="BX30" s="278">
        <v>4</v>
      </c>
      <c r="BY30" s="278">
        <v>4</v>
      </c>
      <c r="BZ30" s="278">
        <v>4</v>
      </c>
      <c r="CA30" s="278">
        <v>4</v>
      </c>
      <c r="CB30" s="278">
        <v>4</v>
      </c>
      <c r="CC30" s="278">
        <v>4</v>
      </c>
      <c r="CD30" s="278">
        <v>4</v>
      </c>
      <c r="CE30" s="278">
        <v>4</v>
      </c>
      <c r="CF30" s="278">
        <v>4</v>
      </c>
      <c r="CG30" s="278">
        <v>4</v>
      </c>
      <c r="CH30" s="278">
        <v>4</v>
      </c>
      <c r="CI30" s="278">
        <v>4</v>
      </c>
      <c r="CJ30" s="278">
        <v>4</v>
      </c>
      <c r="CK30" s="278">
        <v>4</v>
      </c>
      <c r="CL30" s="278">
        <v>4</v>
      </c>
      <c r="CM30" s="278">
        <v>4</v>
      </c>
      <c r="CN30" s="278">
        <v>4</v>
      </c>
      <c r="CO30" s="278">
        <v>4</v>
      </c>
      <c r="CP30" s="278">
        <v>4</v>
      </c>
      <c r="CQ30" s="278">
        <v>4</v>
      </c>
      <c r="CR30" s="278">
        <v>4</v>
      </c>
      <c r="CS30" s="278">
        <v>4</v>
      </c>
      <c r="CT30" s="278">
        <v>4</v>
      </c>
      <c r="CU30" s="278">
        <v>4</v>
      </c>
      <c r="CV30" s="278">
        <v>4</v>
      </c>
      <c r="CW30" s="278">
        <v>4</v>
      </c>
      <c r="CX30" s="278">
        <v>4</v>
      </c>
      <c r="CY30" s="278">
        <v>4</v>
      </c>
      <c r="CZ30" s="278">
        <v>4</v>
      </c>
      <c r="DA30" s="278">
        <v>4</v>
      </c>
      <c r="DB30" s="278">
        <v>3.5</v>
      </c>
      <c r="DC30" s="278">
        <v>3</v>
      </c>
      <c r="DD30" s="278">
        <v>3</v>
      </c>
      <c r="DE30" s="278">
        <v>2.5</v>
      </c>
      <c r="DF30" s="278">
        <v>2.5</v>
      </c>
      <c r="DG30" s="278">
        <v>2.5</v>
      </c>
      <c r="DH30" s="278">
        <v>2.5</v>
      </c>
      <c r="DI30" s="278">
        <v>2.5</v>
      </c>
      <c r="DJ30" s="278">
        <v>2.5</v>
      </c>
      <c r="DK30" s="278">
        <v>2.5</v>
      </c>
      <c r="DL30" s="278">
        <v>2.5</v>
      </c>
      <c r="DM30" s="278">
        <v>2.5</v>
      </c>
      <c r="DN30" s="278">
        <v>2.5</v>
      </c>
      <c r="DO30" s="278">
        <v>2.5</v>
      </c>
      <c r="DP30" s="278">
        <v>2.5</v>
      </c>
      <c r="DQ30" s="278">
        <v>2.5</v>
      </c>
      <c r="DR30" s="278">
        <v>2.5</v>
      </c>
      <c r="DS30" s="278">
        <v>2.5</v>
      </c>
      <c r="DT30" s="278">
        <v>2.5</v>
      </c>
      <c r="DU30" s="278">
        <v>2.5</v>
      </c>
      <c r="DV30" s="278">
        <v>2.5</v>
      </c>
      <c r="DW30" s="278">
        <v>2.5</v>
      </c>
      <c r="DX30" s="278">
        <v>2.5</v>
      </c>
      <c r="DY30" s="278">
        <v>2.5</v>
      </c>
      <c r="DZ30" s="278">
        <v>2.5</v>
      </c>
      <c r="EA30" s="278">
        <v>2.5</v>
      </c>
      <c r="EB30" s="278">
        <v>2.5</v>
      </c>
      <c r="EC30" s="278">
        <v>2.5</v>
      </c>
      <c r="ED30" s="278">
        <v>2.5</v>
      </c>
      <c r="EE30" s="278">
        <v>2.5</v>
      </c>
      <c r="EF30" s="278">
        <v>2.5</v>
      </c>
      <c r="EG30" s="278">
        <v>2.5</v>
      </c>
      <c r="EH30" s="278">
        <v>2.5</v>
      </c>
      <c r="EI30" s="278">
        <v>3.5</v>
      </c>
      <c r="EJ30" s="280">
        <v>3.5</v>
      </c>
      <c r="EK30" s="280">
        <v>3.5</v>
      </c>
      <c r="EL30" s="280">
        <v>3.5</v>
      </c>
      <c r="EM30" s="278">
        <v>3.5</v>
      </c>
      <c r="EN30" s="278">
        <v>3.5</v>
      </c>
      <c r="EO30" s="278">
        <v>3.5</v>
      </c>
      <c r="EP30" s="278">
        <v>3.5</v>
      </c>
      <c r="EQ30" s="278">
        <v>3.5</v>
      </c>
      <c r="ER30" s="278">
        <v>3.25</v>
      </c>
      <c r="ES30" s="278">
        <v>3.25</v>
      </c>
      <c r="ET30" s="278">
        <v>3.25</v>
      </c>
      <c r="EU30" s="278">
        <v>2.75</v>
      </c>
      <c r="EV30" s="278">
        <v>2.25</v>
      </c>
      <c r="EW30" s="278">
        <v>2.25</v>
      </c>
      <c r="EX30" s="278">
        <v>2.25</v>
      </c>
      <c r="EY30" s="278">
        <v>2.25</v>
      </c>
      <c r="EZ30" s="278">
        <v>2.25</v>
      </c>
      <c r="FA30" s="278">
        <v>2.25</v>
      </c>
      <c r="FB30" s="278">
        <v>2.25</v>
      </c>
      <c r="FC30" s="278">
        <v>2.25</v>
      </c>
      <c r="FD30" s="278">
        <v>2.25</v>
      </c>
      <c r="FE30" s="278">
        <v>2.25</v>
      </c>
      <c r="FF30" s="278">
        <v>2.25</v>
      </c>
      <c r="FG30" s="278">
        <v>2.25</v>
      </c>
      <c r="FH30" s="278">
        <v>2.25</v>
      </c>
      <c r="FI30" s="278">
        <v>2.25</v>
      </c>
      <c r="FJ30" s="278">
        <v>2.25</v>
      </c>
      <c r="FK30" s="278">
        <v>2.5</v>
      </c>
      <c r="FL30" s="278">
        <v>2.5</v>
      </c>
      <c r="FM30" s="278">
        <v>2.5</v>
      </c>
      <c r="FN30" s="278">
        <v>2.5</v>
      </c>
      <c r="FO30" s="278">
        <v>2.5</v>
      </c>
      <c r="FP30" s="278">
        <v>2.5</v>
      </c>
      <c r="FQ30" s="278">
        <v>2.75</v>
      </c>
      <c r="FR30" s="277">
        <v>2.75</v>
      </c>
      <c r="FS30" s="278">
        <v>2.75</v>
      </c>
      <c r="FT30" s="278">
        <v>3</v>
      </c>
      <c r="FU30" s="278">
        <v>3</v>
      </c>
      <c r="FV30" s="278">
        <v>3</v>
      </c>
      <c r="FW30" s="278">
        <v>3</v>
      </c>
      <c r="FX30" s="278">
        <v>3</v>
      </c>
      <c r="FY30" s="278">
        <v>3</v>
      </c>
      <c r="FZ30" s="278">
        <v>3</v>
      </c>
    </row>
    <row r="31" spans="1:182" s="268" customFormat="1" ht="15" customHeight="1">
      <c r="A31" s="266"/>
      <c r="B31" s="276" t="s">
        <v>185</v>
      </c>
      <c r="C31" s="278" t="s">
        <v>184</v>
      </c>
      <c r="D31" s="278" t="s">
        <v>184</v>
      </c>
      <c r="E31" s="278" t="s">
        <v>184</v>
      </c>
      <c r="F31" s="278" t="s">
        <v>184</v>
      </c>
      <c r="G31" s="278" t="s">
        <v>184</v>
      </c>
      <c r="H31" s="278" t="s">
        <v>184</v>
      </c>
      <c r="I31" s="278" t="s">
        <v>184</v>
      </c>
      <c r="J31" s="278" t="s">
        <v>184</v>
      </c>
      <c r="K31" s="278" t="s">
        <v>184</v>
      </c>
      <c r="L31" s="278" t="s">
        <v>184</v>
      </c>
      <c r="M31" s="278" t="s">
        <v>184</v>
      </c>
      <c r="N31" s="278" t="s">
        <v>184</v>
      </c>
      <c r="O31" s="278" t="s">
        <v>184</v>
      </c>
      <c r="P31" s="278" t="s">
        <v>184</v>
      </c>
      <c r="Q31" s="278" t="s">
        <v>184</v>
      </c>
      <c r="R31" s="278" t="s">
        <v>184</v>
      </c>
      <c r="S31" s="278" t="s">
        <v>184</v>
      </c>
      <c r="T31" s="278" t="s">
        <v>184</v>
      </c>
      <c r="U31" s="278" t="s">
        <v>184</v>
      </c>
      <c r="V31" s="278" t="s">
        <v>184</v>
      </c>
      <c r="W31" s="278" t="s">
        <v>184</v>
      </c>
      <c r="X31" s="278" t="s">
        <v>184</v>
      </c>
      <c r="Y31" s="278" t="s">
        <v>184</v>
      </c>
      <c r="Z31" s="278" t="s">
        <v>184</v>
      </c>
      <c r="AA31" s="278" t="s">
        <v>184</v>
      </c>
      <c r="AB31" s="278" t="s">
        <v>184</v>
      </c>
      <c r="AC31" s="278" t="s">
        <v>184</v>
      </c>
      <c r="AD31" s="278" t="s">
        <v>184</v>
      </c>
      <c r="AE31" s="278" t="s">
        <v>184</v>
      </c>
      <c r="AF31" s="278" t="s">
        <v>184</v>
      </c>
      <c r="AG31" s="278" t="s">
        <v>184</v>
      </c>
      <c r="AH31" s="278" t="s">
        <v>184</v>
      </c>
      <c r="AI31" s="278" t="s">
        <v>184</v>
      </c>
      <c r="AJ31" s="278" t="s">
        <v>184</v>
      </c>
      <c r="AK31" s="278" t="s">
        <v>184</v>
      </c>
      <c r="AL31" s="278" t="s">
        <v>184</v>
      </c>
      <c r="AM31" s="278">
        <v>7.5</v>
      </c>
      <c r="AN31" s="278">
        <v>7.5</v>
      </c>
      <c r="AO31" s="278">
        <v>7.5</v>
      </c>
      <c r="AP31" s="278">
        <v>7.5</v>
      </c>
      <c r="AQ31" s="278">
        <v>7.5</v>
      </c>
      <c r="AR31" s="278">
        <v>7.5</v>
      </c>
      <c r="AS31" s="278">
        <v>7.5</v>
      </c>
      <c r="AT31" s="278">
        <v>7.5</v>
      </c>
      <c r="AU31" s="278">
        <v>7.5</v>
      </c>
      <c r="AV31" s="278">
        <v>7.5</v>
      </c>
      <c r="AW31" s="278">
        <v>7.5</v>
      </c>
      <c r="AX31" s="278">
        <v>7.5</v>
      </c>
      <c r="AY31" s="278">
        <v>7</v>
      </c>
      <c r="AZ31" s="278">
        <v>7</v>
      </c>
      <c r="BA31" s="278">
        <v>7</v>
      </c>
      <c r="BB31" s="278">
        <v>7</v>
      </c>
      <c r="BC31" s="278">
        <v>7</v>
      </c>
      <c r="BD31" s="278">
        <v>7</v>
      </c>
      <c r="BE31" s="278">
        <v>7</v>
      </c>
      <c r="BF31" s="278">
        <v>7</v>
      </c>
      <c r="BG31" s="278">
        <v>7</v>
      </c>
      <c r="BH31" s="278">
        <v>7</v>
      </c>
      <c r="BI31" s="278">
        <v>7</v>
      </c>
      <c r="BJ31" s="278">
        <v>7</v>
      </c>
      <c r="BK31" s="278">
        <v>7</v>
      </c>
      <c r="BL31" s="278">
        <v>7</v>
      </c>
      <c r="BM31" s="278">
        <v>7</v>
      </c>
      <c r="BN31" s="278">
        <v>7</v>
      </c>
      <c r="BO31" s="278">
        <v>7</v>
      </c>
      <c r="BP31" s="278">
        <v>7</v>
      </c>
      <c r="BQ31" s="278">
        <v>7</v>
      </c>
      <c r="BR31" s="278">
        <v>7</v>
      </c>
      <c r="BS31" s="278">
        <v>7</v>
      </c>
      <c r="BT31" s="278">
        <v>7</v>
      </c>
      <c r="BU31" s="278">
        <v>7</v>
      </c>
      <c r="BV31" s="278">
        <v>7</v>
      </c>
      <c r="BW31" s="278">
        <v>7</v>
      </c>
      <c r="BX31" s="278">
        <v>7</v>
      </c>
      <c r="BY31" s="278">
        <v>7</v>
      </c>
      <c r="BZ31" s="278">
        <v>7</v>
      </c>
      <c r="CA31" s="278">
        <v>7</v>
      </c>
      <c r="CB31" s="278">
        <v>7</v>
      </c>
      <c r="CC31" s="278">
        <v>7</v>
      </c>
      <c r="CD31" s="278">
        <v>7</v>
      </c>
      <c r="CE31" s="278">
        <v>7</v>
      </c>
      <c r="CF31" s="278">
        <v>7</v>
      </c>
      <c r="CG31" s="278">
        <v>7</v>
      </c>
      <c r="CH31" s="278">
        <v>7</v>
      </c>
      <c r="CI31" s="278">
        <v>7</v>
      </c>
      <c r="CJ31" s="278">
        <v>7</v>
      </c>
      <c r="CK31" s="278">
        <v>7</v>
      </c>
      <c r="CL31" s="278">
        <v>7</v>
      </c>
      <c r="CM31" s="278">
        <v>7</v>
      </c>
      <c r="CN31" s="278">
        <v>7</v>
      </c>
      <c r="CO31" s="278">
        <v>7</v>
      </c>
      <c r="CP31" s="278">
        <v>7</v>
      </c>
      <c r="CQ31" s="278">
        <v>7</v>
      </c>
      <c r="CR31" s="278">
        <v>7</v>
      </c>
      <c r="CS31" s="278">
        <v>7</v>
      </c>
      <c r="CT31" s="278">
        <v>7</v>
      </c>
      <c r="CU31" s="278">
        <v>7</v>
      </c>
      <c r="CV31" s="278">
        <v>7</v>
      </c>
      <c r="CW31" s="278">
        <v>7</v>
      </c>
      <c r="CX31" s="278">
        <v>7</v>
      </c>
      <c r="CY31" s="278">
        <v>7</v>
      </c>
      <c r="CZ31" s="278">
        <v>7</v>
      </c>
      <c r="DA31" s="278">
        <v>7</v>
      </c>
      <c r="DB31" s="278">
        <v>6.5</v>
      </c>
      <c r="DC31" s="278">
        <v>6</v>
      </c>
      <c r="DD31" s="278">
        <v>6</v>
      </c>
      <c r="DE31" s="278">
        <v>5.5</v>
      </c>
      <c r="DF31" s="278">
        <v>5.5</v>
      </c>
      <c r="DG31" s="278">
        <v>5.5</v>
      </c>
      <c r="DH31" s="278">
        <v>5.5</v>
      </c>
      <c r="DI31" s="278">
        <v>5.5</v>
      </c>
      <c r="DJ31" s="278">
        <v>5.5</v>
      </c>
      <c r="DK31" s="278">
        <v>5.5</v>
      </c>
      <c r="DL31" s="278">
        <v>5.5</v>
      </c>
      <c r="DM31" s="278">
        <v>5.5</v>
      </c>
      <c r="DN31" s="278">
        <v>5.5</v>
      </c>
      <c r="DO31" s="278">
        <v>5.5</v>
      </c>
      <c r="DP31" s="278">
        <v>5.5</v>
      </c>
      <c r="DQ31" s="278">
        <v>5.5</v>
      </c>
      <c r="DR31" s="278">
        <v>5</v>
      </c>
      <c r="DS31" s="278">
        <v>5</v>
      </c>
      <c r="DT31" s="278">
        <v>5</v>
      </c>
      <c r="DU31" s="278">
        <v>5</v>
      </c>
      <c r="DV31" s="278">
        <v>4.5</v>
      </c>
      <c r="DW31" s="278">
        <v>4.5</v>
      </c>
      <c r="DX31" s="278">
        <v>4.5</v>
      </c>
      <c r="DY31" s="278">
        <v>4.5</v>
      </c>
      <c r="DZ31" s="278">
        <v>4.5</v>
      </c>
      <c r="EA31" s="278">
        <v>4.5</v>
      </c>
      <c r="EB31" s="278">
        <v>4.5</v>
      </c>
      <c r="EC31" s="278">
        <v>4.5</v>
      </c>
      <c r="ED31" s="278">
        <v>4.5</v>
      </c>
      <c r="EE31" s="278">
        <v>4.5</v>
      </c>
      <c r="EF31" s="278">
        <v>4.5</v>
      </c>
      <c r="EG31" s="278">
        <v>4.5</v>
      </c>
      <c r="EH31" s="278">
        <v>4.5</v>
      </c>
      <c r="EI31" s="278">
        <v>5.5</v>
      </c>
      <c r="EJ31" s="280">
        <v>5.5</v>
      </c>
      <c r="EK31" s="280">
        <v>5.5</v>
      </c>
      <c r="EL31" s="280">
        <v>5.5</v>
      </c>
      <c r="EM31" s="278">
        <v>5.5</v>
      </c>
      <c r="EN31" s="278">
        <v>5.5</v>
      </c>
      <c r="EO31" s="278">
        <v>5.5</v>
      </c>
      <c r="EP31" s="278">
        <v>5.5</v>
      </c>
      <c r="EQ31" s="278">
        <v>5.5</v>
      </c>
      <c r="ER31" s="278">
        <v>5.25</v>
      </c>
      <c r="ES31" s="278">
        <v>5.25</v>
      </c>
      <c r="ET31" s="278">
        <v>5.25</v>
      </c>
      <c r="EU31" s="278">
        <v>4.75</v>
      </c>
      <c r="EV31" s="278">
        <v>4.25</v>
      </c>
      <c r="EW31" s="278">
        <v>4.25</v>
      </c>
      <c r="EX31" s="278">
        <v>4.25</v>
      </c>
      <c r="EY31" s="278">
        <v>4.25</v>
      </c>
      <c r="EZ31" s="278">
        <v>4.25</v>
      </c>
      <c r="FA31" s="278">
        <v>4.25</v>
      </c>
      <c r="FB31" s="278">
        <v>4.25</v>
      </c>
      <c r="FC31" s="278">
        <v>4.25</v>
      </c>
      <c r="FD31" s="278">
        <v>4.25</v>
      </c>
      <c r="FE31" s="278">
        <v>4.25</v>
      </c>
      <c r="FF31" s="278">
        <v>4.25</v>
      </c>
      <c r="FG31" s="278">
        <v>4.25</v>
      </c>
      <c r="FH31" s="278">
        <v>4.25</v>
      </c>
      <c r="FI31" s="278">
        <v>4.25</v>
      </c>
      <c r="FJ31" s="278">
        <v>4.25</v>
      </c>
      <c r="FK31" s="278">
        <v>4.5</v>
      </c>
      <c r="FL31" s="278">
        <v>4.5</v>
      </c>
      <c r="FM31" s="278">
        <v>4.5</v>
      </c>
      <c r="FN31" s="278">
        <v>4.5</v>
      </c>
      <c r="FO31" s="278">
        <v>4.5</v>
      </c>
      <c r="FP31" s="278">
        <v>4.5</v>
      </c>
      <c r="FQ31" s="278">
        <v>4.75</v>
      </c>
      <c r="FR31" s="277">
        <v>4.75</v>
      </c>
      <c r="FS31" s="278">
        <v>4.75</v>
      </c>
      <c r="FT31" s="278">
        <v>5</v>
      </c>
      <c r="FU31" s="278">
        <v>5</v>
      </c>
      <c r="FV31" s="278">
        <v>5</v>
      </c>
      <c r="FW31" s="278">
        <v>5</v>
      </c>
      <c r="FX31" s="278">
        <v>5</v>
      </c>
      <c r="FY31" s="278">
        <v>5</v>
      </c>
      <c r="FZ31" s="278">
        <v>5</v>
      </c>
    </row>
    <row r="32" spans="1:182" s="268" customFormat="1" ht="15" customHeight="1">
      <c r="A32" s="266"/>
      <c r="B32" s="276" t="s">
        <v>186</v>
      </c>
      <c r="C32" s="278" t="s">
        <v>184</v>
      </c>
      <c r="D32" s="278" t="s">
        <v>184</v>
      </c>
      <c r="E32" s="278" t="s">
        <v>184</v>
      </c>
      <c r="F32" s="278" t="s">
        <v>184</v>
      </c>
      <c r="G32" s="278" t="s">
        <v>184</v>
      </c>
      <c r="H32" s="278" t="s">
        <v>184</v>
      </c>
      <c r="I32" s="278" t="s">
        <v>184</v>
      </c>
      <c r="J32" s="278" t="s">
        <v>184</v>
      </c>
      <c r="K32" s="278" t="s">
        <v>184</v>
      </c>
      <c r="L32" s="278" t="s">
        <v>184</v>
      </c>
      <c r="M32" s="278" t="s">
        <v>184</v>
      </c>
      <c r="N32" s="278" t="s">
        <v>184</v>
      </c>
      <c r="O32" s="278" t="s">
        <v>184</v>
      </c>
      <c r="P32" s="278" t="s">
        <v>184</v>
      </c>
      <c r="Q32" s="278" t="s">
        <v>184</v>
      </c>
      <c r="R32" s="278" t="s">
        <v>184</v>
      </c>
      <c r="S32" s="278" t="s">
        <v>184</v>
      </c>
      <c r="T32" s="278" t="s">
        <v>184</v>
      </c>
      <c r="U32" s="278" t="s">
        <v>184</v>
      </c>
      <c r="V32" s="278" t="s">
        <v>184</v>
      </c>
      <c r="W32" s="278" t="s">
        <v>184</v>
      </c>
      <c r="X32" s="278" t="s">
        <v>184</v>
      </c>
      <c r="Y32" s="278" t="s">
        <v>184</v>
      </c>
      <c r="Z32" s="278" t="s">
        <v>184</v>
      </c>
      <c r="AA32" s="278" t="s">
        <v>184</v>
      </c>
      <c r="AB32" s="278" t="s">
        <v>184</v>
      </c>
      <c r="AC32" s="278" t="s">
        <v>184</v>
      </c>
      <c r="AD32" s="278" t="s">
        <v>184</v>
      </c>
      <c r="AE32" s="278" t="s">
        <v>184</v>
      </c>
      <c r="AF32" s="278" t="s">
        <v>184</v>
      </c>
      <c r="AG32" s="278" t="s">
        <v>184</v>
      </c>
      <c r="AH32" s="278" t="s">
        <v>184</v>
      </c>
      <c r="AI32" s="278" t="s">
        <v>184</v>
      </c>
      <c r="AJ32" s="278" t="s">
        <v>184</v>
      </c>
      <c r="AK32" s="278" t="s">
        <v>184</v>
      </c>
      <c r="AL32" s="278" t="s">
        <v>184</v>
      </c>
      <c r="AM32" s="278">
        <v>6</v>
      </c>
      <c r="AN32" s="278">
        <v>6</v>
      </c>
      <c r="AO32" s="278">
        <v>6</v>
      </c>
      <c r="AP32" s="278">
        <v>6</v>
      </c>
      <c r="AQ32" s="278">
        <v>6</v>
      </c>
      <c r="AR32" s="278">
        <v>6</v>
      </c>
      <c r="AS32" s="278">
        <v>6</v>
      </c>
      <c r="AT32" s="290" t="s">
        <v>187</v>
      </c>
      <c r="AU32" s="290" t="s">
        <v>187</v>
      </c>
      <c r="AV32" s="290" t="s">
        <v>187</v>
      </c>
      <c r="AW32" s="290" t="s">
        <v>187</v>
      </c>
      <c r="AX32" s="290" t="s">
        <v>187</v>
      </c>
      <c r="AY32" s="290" t="s">
        <v>187</v>
      </c>
      <c r="AZ32" s="278">
        <v>4.09</v>
      </c>
      <c r="BA32" s="278">
        <v>4.09</v>
      </c>
      <c r="BB32" s="278">
        <v>4.09</v>
      </c>
      <c r="BC32" s="278">
        <v>4.09</v>
      </c>
      <c r="BD32" s="278">
        <v>4.09</v>
      </c>
      <c r="BE32" s="290" t="s">
        <v>187</v>
      </c>
      <c r="BF32" s="290" t="s">
        <v>187</v>
      </c>
      <c r="BG32" s="290" t="s">
        <v>187</v>
      </c>
      <c r="BH32" s="278">
        <v>4.09</v>
      </c>
      <c r="BI32" s="278">
        <v>4.09</v>
      </c>
      <c r="BJ32" s="278">
        <v>4.09</v>
      </c>
      <c r="BK32" s="290" t="s">
        <v>187</v>
      </c>
      <c r="BL32" s="278">
        <v>4.09</v>
      </c>
      <c r="BM32" s="278">
        <v>4.09</v>
      </c>
      <c r="BN32" s="278">
        <v>4.09</v>
      </c>
      <c r="BO32" s="278">
        <v>4.09</v>
      </c>
      <c r="BP32" s="278">
        <v>4.09</v>
      </c>
      <c r="BQ32" s="278">
        <v>4.09</v>
      </c>
      <c r="BR32" s="278">
        <v>4.09</v>
      </c>
      <c r="BS32" s="278">
        <v>4.09</v>
      </c>
      <c r="BT32" s="278">
        <v>4.09</v>
      </c>
      <c r="BU32" s="278">
        <v>4.09</v>
      </c>
      <c r="BV32" s="278">
        <v>4.09</v>
      </c>
      <c r="BW32" s="278">
        <v>4.09</v>
      </c>
      <c r="BX32" s="278">
        <v>4.09</v>
      </c>
      <c r="BY32" s="278">
        <v>4.09</v>
      </c>
      <c r="BZ32" s="278">
        <v>4.09</v>
      </c>
      <c r="CA32" s="278">
        <v>4.09</v>
      </c>
      <c r="CB32" s="278">
        <v>4.09</v>
      </c>
      <c r="CC32" s="290" t="s">
        <v>187</v>
      </c>
      <c r="CD32" s="290" t="s">
        <v>187</v>
      </c>
      <c r="CE32" s="290" t="s">
        <v>187</v>
      </c>
      <c r="CF32" s="278">
        <v>4.09</v>
      </c>
      <c r="CG32" s="278">
        <v>4.09</v>
      </c>
      <c r="CH32" s="290" t="s">
        <v>187</v>
      </c>
      <c r="CI32" s="290" t="s">
        <v>187</v>
      </c>
      <c r="CJ32" s="278" t="s">
        <v>188</v>
      </c>
      <c r="CK32" s="278">
        <v>4.09</v>
      </c>
      <c r="CL32" s="278">
        <v>4.09</v>
      </c>
      <c r="CM32" s="278">
        <v>4.09</v>
      </c>
      <c r="CN32" s="290" t="s">
        <v>187</v>
      </c>
      <c r="CO32" s="290" t="s">
        <v>187</v>
      </c>
      <c r="CP32" s="290" t="s">
        <v>187</v>
      </c>
      <c r="CQ32" s="290" t="s">
        <v>187</v>
      </c>
      <c r="CR32" s="290" t="s">
        <v>187</v>
      </c>
      <c r="CS32" s="290" t="s">
        <v>187</v>
      </c>
      <c r="CT32" s="290" t="s">
        <v>187</v>
      </c>
      <c r="CU32" s="290">
        <v>4.09</v>
      </c>
      <c r="CV32" s="290">
        <v>5</v>
      </c>
      <c r="CW32" s="278">
        <v>5</v>
      </c>
      <c r="CX32" s="290" t="s">
        <v>187</v>
      </c>
      <c r="CY32" s="290" t="s">
        <v>187</v>
      </c>
      <c r="CZ32" s="290" t="s">
        <v>187</v>
      </c>
      <c r="DA32" s="290" t="s">
        <v>187</v>
      </c>
      <c r="DB32" s="290" t="s">
        <v>187</v>
      </c>
      <c r="DC32" s="290" t="s">
        <v>187</v>
      </c>
      <c r="DD32" s="290" t="s">
        <v>187</v>
      </c>
      <c r="DE32" s="290" t="s">
        <v>187</v>
      </c>
      <c r="DF32" s="290" t="s">
        <v>187</v>
      </c>
      <c r="DG32" s="290" t="s">
        <v>187</v>
      </c>
      <c r="DH32" s="290" t="s">
        <v>187</v>
      </c>
      <c r="DI32" s="290" t="s">
        <v>187</v>
      </c>
      <c r="DJ32" s="290" t="s">
        <v>187</v>
      </c>
      <c r="DK32" s="290" t="s">
        <v>187</v>
      </c>
      <c r="DL32" s="290" t="s">
        <v>187</v>
      </c>
      <c r="DM32" s="290" t="s">
        <v>187</v>
      </c>
      <c r="DN32" s="290" t="s">
        <v>187</v>
      </c>
      <c r="DO32" s="290" t="s">
        <v>187</v>
      </c>
      <c r="DP32" s="290" t="s">
        <v>187</v>
      </c>
      <c r="DQ32" s="290" t="s">
        <v>187</v>
      </c>
      <c r="DR32" s="290" t="s">
        <v>187</v>
      </c>
      <c r="DS32" s="290" t="s">
        <v>187</v>
      </c>
      <c r="DT32" s="290" t="s">
        <v>187</v>
      </c>
      <c r="DU32" s="290" t="s">
        <v>187</v>
      </c>
      <c r="DV32" s="290" t="s">
        <v>187</v>
      </c>
      <c r="DW32" s="290" t="s">
        <v>187</v>
      </c>
      <c r="DX32" s="290" t="s">
        <v>187</v>
      </c>
      <c r="DY32" s="290" t="s">
        <v>187</v>
      </c>
      <c r="DZ32" s="290" t="s">
        <v>187</v>
      </c>
      <c r="EA32" s="290" t="s">
        <v>187</v>
      </c>
      <c r="EB32" s="290" t="s">
        <v>187</v>
      </c>
      <c r="EC32" s="290" t="s">
        <v>187</v>
      </c>
      <c r="ED32" s="278" t="s">
        <v>187</v>
      </c>
      <c r="EE32" s="278" t="s">
        <v>187</v>
      </c>
      <c r="EF32" s="290" t="s">
        <v>187</v>
      </c>
      <c r="EG32" s="290" t="s">
        <v>187</v>
      </c>
      <c r="EH32" s="290" t="s">
        <v>187</v>
      </c>
      <c r="EI32" s="290" t="s">
        <v>187</v>
      </c>
      <c r="EJ32" s="290" t="s">
        <v>187</v>
      </c>
      <c r="EK32" s="290" t="s">
        <v>187</v>
      </c>
      <c r="EL32" s="290" t="s">
        <v>187</v>
      </c>
      <c r="EM32" s="290" t="s">
        <v>187</v>
      </c>
      <c r="EN32" s="290" t="s">
        <v>187</v>
      </c>
      <c r="EO32" s="290" t="s">
        <v>187</v>
      </c>
      <c r="EP32" s="290" t="s">
        <v>187</v>
      </c>
      <c r="EQ32" s="290" t="s">
        <v>187</v>
      </c>
      <c r="ER32" s="290" t="s">
        <v>187</v>
      </c>
      <c r="ES32" s="290" t="s">
        <v>187</v>
      </c>
      <c r="ET32" s="290" t="s">
        <v>187</v>
      </c>
      <c r="EU32" s="290" t="s">
        <v>187</v>
      </c>
      <c r="EV32" s="290" t="s">
        <v>187</v>
      </c>
      <c r="EW32" s="290" t="s">
        <v>187</v>
      </c>
      <c r="EX32" s="290" t="s">
        <v>187</v>
      </c>
      <c r="EY32" s="290" t="s">
        <v>187</v>
      </c>
      <c r="EZ32" s="290" t="s">
        <v>187</v>
      </c>
      <c r="FA32" s="290" t="s">
        <v>187</v>
      </c>
      <c r="FB32" s="290" t="s">
        <v>187</v>
      </c>
      <c r="FC32" s="290" t="s">
        <v>187</v>
      </c>
      <c r="FD32" s="290" t="s">
        <v>187</v>
      </c>
      <c r="FE32" s="290" t="s">
        <v>187</v>
      </c>
      <c r="FF32" s="290" t="s">
        <v>187</v>
      </c>
      <c r="FG32" s="290" t="s">
        <v>187</v>
      </c>
      <c r="FH32" s="290" t="s">
        <v>187</v>
      </c>
      <c r="FI32" s="290" t="s">
        <v>187</v>
      </c>
      <c r="FJ32" s="290" t="s">
        <v>187</v>
      </c>
      <c r="FK32" s="290" t="s">
        <v>187</v>
      </c>
      <c r="FL32" s="290" t="s">
        <v>187</v>
      </c>
      <c r="FM32" s="290" t="s">
        <v>187</v>
      </c>
      <c r="FN32" s="291" t="s">
        <v>187</v>
      </c>
      <c r="FO32" s="291" t="s">
        <v>187</v>
      </c>
      <c r="FP32" s="290" t="s">
        <v>187</v>
      </c>
      <c r="FQ32" s="290" t="s">
        <v>187</v>
      </c>
      <c r="FR32" s="290" t="s">
        <v>187</v>
      </c>
      <c r="FS32" s="290" t="s">
        <v>187</v>
      </c>
      <c r="FT32" s="290" t="s">
        <v>187</v>
      </c>
      <c r="FU32" s="290" t="s">
        <v>187</v>
      </c>
      <c r="FV32" s="290" t="s">
        <v>187</v>
      </c>
      <c r="FW32" s="290" t="s">
        <v>187</v>
      </c>
      <c r="FX32" s="290" t="s">
        <v>187</v>
      </c>
      <c r="FY32" s="290" t="s">
        <v>187</v>
      </c>
      <c r="FZ32" s="290" t="s">
        <v>187</v>
      </c>
    </row>
    <row r="33" spans="1:182" s="268" customFormat="1" ht="15" customHeight="1">
      <c r="A33" s="266"/>
      <c r="B33" s="292" t="s">
        <v>189</v>
      </c>
      <c r="C33" s="278" t="s">
        <v>184</v>
      </c>
      <c r="D33" s="278" t="s">
        <v>184</v>
      </c>
      <c r="E33" s="278" t="s">
        <v>184</v>
      </c>
      <c r="F33" s="278" t="s">
        <v>184</v>
      </c>
      <c r="G33" s="278" t="s">
        <v>184</v>
      </c>
      <c r="H33" s="278" t="s">
        <v>184</v>
      </c>
      <c r="I33" s="278" t="s">
        <v>184</v>
      </c>
      <c r="J33" s="278" t="s">
        <v>184</v>
      </c>
      <c r="K33" s="278" t="s">
        <v>184</v>
      </c>
      <c r="L33" s="278" t="s">
        <v>184</v>
      </c>
      <c r="M33" s="278" t="s">
        <v>184</v>
      </c>
      <c r="N33" s="278" t="s">
        <v>184</v>
      </c>
      <c r="O33" s="278" t="s">
        <v>184</v>
      </c>
      <c r="P33" s="278" t="s">
        <v>184</v>
      </c>
      <c r="Q33" s="278" t="s">
        <v>184</v>
      </c>
      <c r="R33" s="278" t="s">
        <v>184</v>
      </c>
      <c r="S33" s="278" t="s">
        <v>184</v>
      </c>
      <c r="T33" s="278" t="s">
        <v>184</v>
      </c>
      <c r="U33" s="278" t="s">
        <v>184</v>
      </c>
      <c r="V33" s="278" t="s">
        <v>184</v>
      </c>
      <c r="W33" s="278" t="s">
        <v>184</v>
      </c>
      <c r="X33" s="278" t="s">
        <v>184</v>
      </c>
      <c r="Y33" s="278" t="s">
        <v>184</v>
      </c>
      <c r="Z33" s="278" t="s">
        <v>184</v>
      </c>
      <c r="AA33" s="278" t="s">
        <v>184</v>
      </c>
      <c r="AB33" s="278" t="s">
        <v>184</v>
      </c>
      <c r="AC33" s="278" t="s">
        <v>184</v>
      </c>
      <c r="AD33" s="278" t="s">
        <v>184</v>
      </c>
      <c r="AE33" s="278" t="s">
        <v>184</v>
      </c>
      <c r="AF33" s="278" t="s">
        <v>184</v>
      </c>
      <c r="AG33" s="278" t="s">
        <v>184</v>
      </c>
      <c r="AH33" s="278" t="s">
        <v>184</v>
      </c>
      <c r="AI33" s="278" t="s">
        <v>184</v>
      </c>
      <c r="AJ33" s="278" t="s">
        <v>184</v>
      </c>
      <c r="AK33" s="278" t="s">
        <v>184</v>
      </c>
      <c r="AL33" s="278" t="s">
        <v>184</v>
      </c>
      <c r="AM33" s="290" t="s">
        <v>187</v>
      </c>
      <c r="AN33" s="290" t="s">
        <v>187</v>
      </c>
      <c r="AO33" s="290" t="s">
        <v>187</v>
      </c>
      <c r="AP33" s="290" t="s">
        <v>187</v>
      </c>
      <c r="AQ33" s="290" t="s">
        <v>187</v>
      </c>
      <c r="AR33" s="290" t="s">
        <v>187</v>
      </c>
      <c r="AS33" s="290" t="s">
        <v>187</v>
      </c>
      <c r="AT33" s="290">
        <v>6.2</v>
      </c>
      <c r="AU33" s="290">
        <v>6.15</v>
      </c>
      <c r="AV33" s="290">
        <v>6.1</v>
      </c>
      <c r="AW33" s="290">
        <v>6</v>
      </c>
      <c r="AX33" s="290" t="s">
        <v>187</v>
      </c>
      <c r="AY33" s="290" t="s">
        <v>187</v>
      </c>
      <c r="AZ33" s="290" t="s">
        <v>187</v>
      </c>
      <c r="BA33" s="290" t="s">
        <v>187</v>
      </c>
      <c r="BB33" s="290" t="s">
        <v>187</v>
      </c>
      <c r="BC33" s="290" t="s">
        <v>187</v>
      </c>
      <c r="BD33" s="290" t="s">
        <v>187</v>
      </c>
      <c r="BE33" s="278">
        <v>4.5</v>
      </c>
      <c r="BF33" s="278">
        <v>4.5</v>
      </c>
      <c r="BG33" s="290" t="s">
        <v>187</v>
      </c>
      <c r="BH33" s="290" t="s">
        <v>187</v>
      </c>
      <c r="BI33" s="290" t="s">
        <v>187</v>
      </c>
      <c r="BJ33" s="290" t="s">
        <v>187</v>
      </c>
      <c r="BK33" s="290" t="s">
        <v>187</v>
      </c>
      <c r="BL33" s="290" t="s">
        <v>187</v>
      </c>
      <c r="BM33" s="290" t="s">
        <v>187</v>
      </c>
      <c r="BN33" s="290" t="s">
        <v>187</v>
      </c>
      <c r="BO33" s="290" t="s">
        <v>187</v>
      </c>
      <c r="BP33" s="290" t="s">
        <v>187</v>
      </c>
      <c r="BQ33" s="290" t="s">
        <v>187</v>
      </c>
      <c r="BR33" s="290" t="s">
        <v>187</v>
      </c>
      <c r="BS33" s="290" t="s">
        <v>187</v>
      </c>
      <c r="BT33" s="290" t="s">
        <v>187</v>
      </c>
      <c r="BU33" s="290" t="s">
        <v>187</v>
      </c>
      <c r="BV33" s="290" t="s">
        <v>187</v>
      </c>
      <c r="BW33" s="290" t="s">
        <v>187</v>
      </c>
      <c r="BX33" s="290" t="s">
        <v>187</v>
      </c>
      <c r="BY33" s="290" t="s">
        <v>187</v>
      </c>
      <c r="BZ33" s="290" t="s">
        <v>187</v>
      </c>
      <c r="CA33" s="290" t="s">
        <v>187</v>
      </c>
      <c r="CB33" s="290" t="s">
        <v>187</v>
      </c>
      <c r="CC33" s="290" t="s">
        <v>187</v>
      </c>
      <c r="CD33" s="290" t="s">
        <v>187</v>
      </c>
      <c r="CE33" s="290" t="s">
        <v>187</v>
      </c>
      <c r="CF33" s="290" t="s">
        <v>187</v>
      </c>
      <c r="CG33" s="290" t="s">
        <v>187</v>
      </c>
      <c r="CH33" s="290" t="s">
        <v>187</v>
      </c>
      <c r="CI33" s="278" t="s">
        <v>188</v>
      </c>
      <c r="CJ33" s="290" t="s">
        <v>187</v>
      </c>
      <c r="CK33" s="290" t="s">
        <v>187</v>
      </c>
      <c r="CL33" s="290" t="s">
        <v>187</v>
      </c>
      <c r="CM33" s="290" t="s">
        <v>187</v>
      </c>
      <c r="CN33" s="290" t="s">
        <v>187</v>
      </c>
      <c r="CO33" s="290" t="s">
        <v>187</v>
      </c>
      <c r="CP33" s="290" t="s">
        <v>187</v>
      </c>
      <c r="CQ33" s="290" t="s">
        <v>187</v>
      </c>
      <c r="CR33" s="290" t="s">
        <v>187</v>
      </c>
      <c r="CS33" s="290" t="s">
        <v>187</v>
      </c>
      <c r="CT33" s="290" t="s">
        <v>187</v>
      </c>
      <c r="CU33" s="290" t="s">
        <v>187</v>
      </c>
      <c r="CV33" s="290" t="s">
        <v>187</v>
      </c>
      <c r="CW33" s="290" t="s">
        <v>187</v>
      </c>
      <c r="CX33" s="290" t="s">
        <v>187</v>
      </c>
      <c r="CY33" s="290" t="s">
        <v>187</v>
      </c>
      <c r="CZ33" s="290">
        <v>5.5019999999999998</v>
      </c>
      <c r="DA33" s="290">
        <v>5.5019999999999998</v>
      </c>
      <c r="DB33" s="290">
        <v>5</v>
      </c>
      <c r="DC33" s="290">
        <v>4.5</v>
      </c>
      <c r="DD33" s="290">
        <v>4.5</v>
      </c>
      <c r="DE33" s="290">
        <v>4</v>
      </c>
      <c r="DF33" s="290">
        <v>4</v>
      </c>
      <c r="DG33" s="290">
        <v>4</v>
      </c>
      <c r="DH33" s="290">
        <v>4</v>
      </c>
      <c r="DI33" s="290">
        <v>4</v>
      </c>
      <c r="DJ33" s="290">
        <v>4</v>
      </c>
      <c r="DK33" s="290">
        <v>4</v>
      </c>
      <c r="DL33" s="290">
        <v>4</v>
      </c>
      <c r="DM33" s="290">
        <v>4</v>
      </c>
      <c r="DN33" s="290">
        <v>4</v>
      </c>
      <c r="DO33" s="290">
        <v>4</v>
      </c>
      <c r="DP33" s="290">
        <v>4</v>
      </c>
      <c r="DQ33" s="290">
        <v>4</v>
      </c>
      <c r="DR33" s="278">
        <v>3.75</v>
      </c>
      <c r="DS33" s="278">
        <v>3.75</v>
      </c>
      <c r="DT33" s="278">
        <v>3.75</v>
      </c>
      <c r="DU33" s="278">
        <v>3.75</v>
      </c>
      <c r="DV33" s="278">
        <v>3.5</v>
      </c>
      <c r="DW33" s="278">
        <v>3.5</v>
      </c>
      <c r="DX33" s="278">
        <v>3.5</v>
      </c>
      <c r="DY33" s="278">
        <v>3.5</v>
      </c>
      <c r="DZ33" s="290">
        <v>3.5</v>
      </c>
      <c r="EA33" s="290">
        <v>3.5</v>
      </c>
      <c r="EB33" s="290">
        <v>3.5</v>
      </c>
      <c r="EC33" s="290">
        <v>3.5</v>
      </c>
      <c r="ED33" s="278">
        <v>3.5</v>
      </c>
      <c r="EE33" s="278">
        <v>3.5</v>
      </c>
      <c r="EF33" s="290">
        <v>3.5</v>
      </c>
      <c r="EG33" s="290">
        <v>3.5</v>
      </c>
      <c r="EH33" s="290">
        <v>3.5</v>
      </c>
      <c r="EI33" s="290" t="s">
        <v>187</v>
      </c>
      <c r="EJ33" s="290" t="s">
        <v>187</v>
      </c>
      <c r="EK33" s="290">
        <v>4.5</v>
      </c>
      <c r="EL33" s="290">
        <v>4.5</v>
      </c>
      <c r="EM33" s="278">
        <v>4.5</v>
      </c>
      <c r="EN33" s="278">
        <v>4.5</v>
      </c>
      <c r="EO33" s="278">
        <v>4.5</v>
      </c>
      <c r="EP33" s="290" t="s">
        <v>187</v>
      </c>
      <c r="EQ33" s="278">
        <v>4.5</v>
      </c>
      <c r="ER33" s="278">
        <v>4.5</v>
      </c>
      <c r="ES33" s="278">
        <v>4.25</v>
      </c>
      <c r="ET33" s="290" t="s">
        <v>187</v>
      </c>
      <c r="EU33" s="278">
        <v>4.25</v>
      </c>
      <c r="EV33" s="278">
        <v>3.25</v>
      </c>
      <c r="EW33" s="278">
        <v>3.25</v>
      </c>
      <c r="EX33" s="278">
        <v>3.25</v>
      </c>
      <c r="EY33" s="278">
        <v>3.25</v>
      </c>
      <c r="EZ33" s="278">
        <v>3.25</v>
      </c>
      <c r="FA33" s="278">
        <v>3.25</v>
      </c>
      <c r="FB33" s="278">
        <v>3.25</v>
      </c>
      <c r="FC33" s="278">
        <v>3.25</v>
      </c>
      <c r="FD33" s="278">
        <v>3.25</v>
      </c>
      <c r="FE33" s="278">
        <v>3.25</v>
      </c>
      <c r="FF33" s="278">
        <v>3.25</v>
      </c>
      <c r="FG33" s="278">
        <v>3.25</v>
      </c>
      <c r="FH33" s="278">
        <v>3.25</v>
      </c>
      <c r="FI33" s="278">
        <v>3.25</v>
      </c>
      <c r="FJ33" s="278">
        <v>3.25</v>
      </c>
      <c r="FK33" s="278">
        <v>4.5</v>
      </c>
      <c r="FL33" s="278">
        <v>4.5</v>
      </c>
      <c r="FM33" s="278">
        <v>4.5</v>
      </c>
      <c r="FN33" s="278">
        <v>4.5</v>
      </c>
      <c r="FO33" s="278">
        <v>4.5</v>
      </c>
      <c r="FP33" s="278">
        <v>4.5</v>
      </c>
      <c r="FQ33" s="278">
        <v>4.5</v>
      </c>
      <c r="FR33" s="278">
        <v>4.5</v>
      </c>
      <c r="FS33" s="290">
        <v>4.5</v>
      </c>
      <c r="FT33" s="290">
        <v>4.5</v>
      </c>
      <c r="FU33" s="290">
        <v>4.5</v>
      </c>
      <c r="FV33" s="290">
        <v>4.5</v>
      </c>
      <c r="FW33" s="290">
        <v>4.5</v>
      </c>
      <c r="FX33" s="290">
        <v>4.5</v>
      </c>
      <c r="FY33" s="290">
        <v>4.5</v>
      </c>
      <c r="FZ33" s="290">
        <v>4</v>
      </c>
    </row>
    <row r="34" spans="1:182" s="268" customFormat="1" ht="15" customHeight="1">
      <c r="A34" s="266"/>
      <c r="B34" s="292"/>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J34" s="278"/>
      <c r="AK34" s="278"/>
      <c r="AL34" s="278"/>
      <c r="AM34" s="290"/>
      <c r="AN34" s="290"/>
      <c r="AO34" s="290"/>
      <c r="AP34" s="290"/>
      <c r="AQ34" s="290"/>
      <c r="AR34" s="290"/>
      <c r="AS34" s="290"/>
      <c r="AT34" s="290"/>
      <c r="AU34" s="290"/>
      <c r="AV34" s="290"/>
      <c r="AW34" s="290"/>
      <c r="AX34" s="290"/>
      <c r="AY34" s="290"/>
      <c r="AZ34" s="290"/>
      <c r="BA34" s="290"/>
      <c r="BB34" s="290"/>
      <c r="BC34" s="290"/>
      <c r="BD34" s="290"/>
      <c r="BE34" s="278"/>
      <c r="BF34" s="278"/>
      <c r="BG34" s="290"/>
      <c r="BH34" s="290"/>
      <c r="BI34" s="290"/>
      <c r="BJ34" s="290"/>
      <c r="BK34" s="290"/>
      <c r="BL34" s="290"/>
      <c r="BM34" s="290"/>
      <c r="BN34" s="290"/>
      <c r="BO34" s="290"/>
      <c r="BP34" s="290"/>
      <c r="BQ34" s="290"/>
      <c r="BR34" s="290"/>
      <c r="BS34" s="290"/>
      <c r="BT34" s="290"/>
      <c r="BU34" s="290"/>
      <c r="BV34" s="290"/>
      <c r="BW34" s="290"/>
      <c r="BX34" s="290"/>
      <c r="BY34" s="290"/>
      <c r="BZ34" s="290"/>
      <c r="CA34" s="290"/>
      <c r="CB34" s="290"/>
      <c r="CC34" s="290"/>
      <c r="CD34" s="290"/>
      <c r="CE34" s="290"/>
      <c r="CF34" s="290"/>
      <c r="CG34" s="290"/>
      <c r="CH34" s="290"/>
      <c r="CI34" s="278"/>
      <c r="CJ34" s="290"/>
      <c r="CK34" s="290"/>
      <c r="CL34" s="290"/>
      <c r="CM34" s="290"/>
      <c r="CN34" s="290"/>
      <c r="CO34" s="290"/>
      <c r="CP34" s="290"/>
      <c r="CQ34" s="290"/>
      <c r="CR34" s="290"/>
      <c r="CS34" s="290"/>
      <c r="CT34" s="290"/>
      <c r="CU34" s="290"/>
      <c r="CV34" s="290"/>
      <c r="CW34" s="290"/>
      <c r="CX34" s="290"/>
      <c r="CY34" s="290"/>
      <c r="CZ34" s="290"/>
      <c r="DA34" s="290"/>
      <c r="DB34" s="290"/>
      <c r="DC34" s="290"/>
      <c r="DD34" s="290"/>
      <c r="DE34" s="290"/>
      <c r="DF34" s="290"/>
      <c r="DG34" s="290"/>
      <c r="DH34" s="290"/>
      <c r="DI34" s="290"/>
      <c r="DJ34" s="290"/>
      <c r="DK34" s="290"/>
      <c r="DL34" s="290"/>
      <c r="DM34" s="290"/>
      <c r="DN34" s="290"/>
      <c r="DO34" s="290"/>
      <c r="DP34" s="290"/>
      <c r="DQ34" s="290"/>
      <c r="DR34" s="278"/>
      <c r="DS34" s="278"/>
      <c r="DT34" s="278"/>
      <c r="DU34" s="278"/>
      <c r="DV34" s="278"/>
      <c r="DW34" s="278"/>
      <c r="DX34" s="278"/>
      <c r="DY34" s="278"/>
      <c r="DZ34" s="290"/>
      <c r="EA34" s="290"/>
      <c r="EB34" s="290"/>
      <c r="EC34" s="290"/>
      <c r="ED34" s="278"/>
      <c r="EE34" s="278"/>
      <c r="EF34" s="290"/>
      <c r="EG34" s="290"/>
      <c r="EH34" s="290"/>
      <c r="EI34" s="290"/>
      <c r="EJ34" s="290"/>
      <c r="EK34" s="290"/>
      <c r="EL34" s="290"/>
      <c r="EM34" s="278"/>
      <c r="EN34" s="278"/>
      <c r="EO34" s="278"/>
      <c r="EP34" s="290"/>
      <c r="EQ34" s="278"/>
      <c r="ER34" s="278"/>
      <c r="ES34" s="278"/>
      <c r="ET34" s="290"/>
      <c r="EU34" s="278"/>
      <c r="EV34" s="278"/>
      <c r="EW34" s="278"/>
      <c r="EX34" s="278"/>
      <c r="EY34" s="278"/>
      <c r="EZ34" s="278"/>
      <c r="FA34" s="278"/>
      <c r="FB34" s="278"/>
      <c r="FC34" s="278"/>
      <c r="FD34" s="278"/>
      <c r="FE34" s="278"/>
      <c r="FF34" s="278"/>
      <c r="FG34" s="278"/>
      <c r="FH34" s="278"/>
      <c r="FI34" s="278"/>
      <c r="FJ34" s="278"/>
      <c r="FK34" s="278"/>
      <c r="FL34" s="278"/>
      <c r="FM34" s="278"/>
      <c r="FN34" s="278"/>
      <c r="FO34" s="278"/>
      <c r="FP34" s="278"/>
      <c r="FQ34" s="278"/>
      <c r="FR34" s="278"/>
      <c r="FS34" s="290"/>
      <c r="FT34" s="290"/>
      <c r="FU34" s="290"/>
      <c r="FV34" s="290"/>
      <c r="FW34" s="290"/>
      <c r="FX34" s="290"/>
      <c r="FY34" s="290"/>
      <c r="FZ34" s="290"/>
    </row>
    <row r="35" spans="1:182" ht="15" customHeight="1">
      <c r="B35" s="287" t="s">
        <v>190</v>
      </c>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0"/>
      <c r="AL35" s="280"/>
      <c r="AM35" s="280"/>
      <c r="AN35" s="280"/>
      <c r="AO35" s="280"/>
      <c r="AP35" s="280"/>
      <c r="AQ35" s="280"/>
      <c r="AR35" s="280"/>
      <c r="AS35" s="280"/>
      <c r="AT35" s="280"/>
      <c r="AU35" s="280"/>
      <c r="AV35" s="280"/>
      <c r="AW35" s="280"/>
      <c r="AX35" s="280"/>
      <c r="AY35" s="280"/>
      <c r="AZ35" s="280"/>
      <c r="BA35" s="280"/>
      <c r="BB35" s="280"/>
      <c r="BC35" s="280"/>
      <c r="BD35" s="280"/>
      <c r="BE35" s="280"/>
      <c r="BF35" s="280"/>
      <c r="BG35" s="280"/>
      <c r="BH35" s="280"/>
      <c r="BI35" s="280"/>
      <c r="BJ35" s="280"/>
      <c r="BK35" s="280"/>
      <c r="BL35" s="280"/>
      <c r="BM35" s="280"/>
      <c r="BN35" s="280"/>
      <c r="BO35" s="280"/>
      <c r="BP35" s="280"/>
      <c r="BQ35" s="280"/>
      <c r="BR35" s="280"/>
      <c r="BS35" s="280"/>
      <c r="BT35" s="280"/>
      <c r="BU35" s="280"/>
      <c r="BV35" s="280"/>
      <c r="BW35" s="280"/>
      <c r="BX35" s="280"/>
      <c r="BY35" s="280"/>
      <c r="BZ35" s="280"/>
      <c r="CA35" s="280"/>
      <c r="CB35" s="280"/>
      <c r="CC35" s="280"/>
      <c r="CD35" s="280"/>
      <c r="CE35" s="280"/>
      <c r="CF35" s="280"/>
      <c r="CG35" s="280"/>
      <c r="CH35" s="280"/>
      <c r="CI35" s="280"/>
      <c r="CJ35" s="280"/>
      <c r="CK35" s="280"/>
      <c r="CL35" s="280"/>
      <c r="CM35" s="280"/>
      <c r="CN35" s="280"/>
      <c r="CO35" s="280"/>
      <c r="CP35" s="280"/>
      <c r="CQ35" s="280"/>
      <c r="CR35" s="280"/>
      <c r="CS35" s="280"/>
      <c r="CT35" s="280"/>
      <c r="CU35" s="278"/>
      <c r="CV35" s="278"/>
      <c r="CW35" s="278"/>
      <c r="CX35" s="278"/>
      <c r="CY35" s="278"/>
      <c r="CZ35" s="278"/>
      <c r="DA35" s="278"/>
      <c r="DB35" s="278"/>
      <c r="DC35" s="278"/>
      <c r="DD35" s="278"/>
      <c r="DE35" s="278"/>
      <c r="DF35" s="278"/>
      <c r="DG35" s="278"/>
      <c r="DH35" s="278"/>
      <c r="DI35" s="278"/>
      <c r="DJ35" s="278"/>
      <c r="DK35" s="278"/>
      <c r="DL35" s="278"/>
      <c r="DM35" s="278"/>
      <c r="DN35" s="278"/>
      <c r="DO35" s="278"/>
      <c r="DP35" s="278"/>
      <c r="DQ35" s="278"/>
      <c r="DR35" s="278"/>
      <c r="DS35" s="278"/>
      <c r="DT35" s="278"/>
      <c r="DU35" s="278"/>
      <c r="DV35" s="278"/>
      <c r="DW35" s="278"/>
      <c r="DX35" s="278"/>
      <c r="DY35" s="278"/>
      <c r="DZ35" s="278"/>
      <c r="EA35" s="278"/>
      <c r="EB35" s="278"/>
      <c r="EC35" s="278"/>
      <c r="ED35" s="278"/>
      <c r="EE35" s="278"/>
      <c r="EF35" s="278"/>
      <c r="EG35" s="278"/>
      <c r="EH35" s="278"/>
      <c r="EI35" s="278"/>
      <c r="EJ35" s="276"/>
      <c r="EK35" s="276"/>
      <c r="EL35" s="276"/>
      <c r="EM35" s="278"/>
      <c r="EN35" s="278"/>
      <c r="EO35" s="278"/>
      <c r="EP35" s="278"/>
      <c r="EQ35" s="278"/>
      <c r="ER35" s="278"/>
      <c r="ES35" s="278"/>
      <c r="ET35" s="278"/>
      <c r="EU35" s="278"/>
      <c r="EV35" s="278"/>
      <c r="EW35" s="285"/>
      <c r="EX35" s="278"/>
      <c r="EY35" s="278"/>
      <c r="EZ35" s="278"/>
      <c r="FA35" s="278"/>
      <c r="FB35" s="278"/>
      <c r="FC35" s="278"/>
      <c r="FD35" s="278"/>
      <c r="FE35" s="278"/>
      <c r="FF35" s="278"/>
      <c r="FG35" s="278"/>
      <c r="FH35" s="278"/>
      <c r="FI35" s="278"/>
      <c r="FJ35" s="278"/>
      <c r="FK35" s="278"/>
      <c r="FL35" s="278"/>
      <c r="FM35" s="278"/>
      <c r="FN35" s="276"/>
      <c r="FO35" s="276"/>
      <c r="FP35" s="278"/>
      <c r="FQ35" s="278"/>
      <c r="FR35" s="276"/>
      <c r="FS35" s="278"/>
      <c r="FT35" s="278"/>
      <c r="FU35" s="278"/>
      <c r="FV35" s="278"/>
      <c r="FW35" s="278"/>
      <c r="FX35" s="278"/>
      <c r="FY35" s="278"/>
      <c r="FZ35" s="278"/>
    </row>
    <row r="36" spans="1:182" ht="15" customHeight="1">
      <c r="B36" s="276" t="s">
        <v>191</v>
      </c>
      <c r="C36" s="278" t="s">
        <v>184</v>
      </c>
      <c r="D36" s="278" t="s">
        <v>184</v>
      </c>
      <c r="E36" s="278" t="s">
        <v>184</v>
      </c>
      <c r="F36" s="278" t="s">
        <v>184</v>
      </c>
      <c r="G36" s="278" t="s">
        <v>184</v>
      </c>
      <c r="H36" s="278" t="s">
        <v>184</v>
      </c>
      <c r="I36" s="278" t="s">
        <v>184</v>
      </c>
      <c r="J36" s="278" t="s">
        <v>184</v>
      </c>
      <c r="K36" s="278" t="s">
        <v>184</v>
      </c>
      <c r="L36" s="278" t="s">
        <v>184</v>
      </c>
      <c r="M36" s="278" t="s">
        <v>184</v>
      </c>
      <c r="N36" s="278" t="s">
        <v>184</v>
      </c>
      <c r="O36" s="278" t="s">
        <v>184</v>
      </c>
      <c r="P36" s="278" t="s">
        <v>184</v>
      </c>
      <c r="Q36" s="278" t="s">
        <v>184</v>
      </c>
      <c r="R36" s="278" t="s">
        <v>184</v>
      </c>
      <c r="S36" s="278" t="s">
        <v>184</v>
      </c>
      <c r="T36" s="278" t="s">
        <v>184</v>
      </c>
      <c r="U36" s="278" t="s">
        <v>184</v>
      </c>
      <c r="V36" s="278" t="s">
        <v>184</v>
      </c>
      <c r="W36" s="278" t="s">
        <v>184</v>
      </c>
      <c r="X36" s="278" t="s">
        <v>184</v>
      </c>
      <c r="Y36" s="278" t="s">
        <v>184</v>
      </c>
      <c r="Z36" s="278" t="s">
        <v>184</v>
      </c>
      <c r="AA36" s="278" t="s">
        <v>184</v>
      </c>
      <c r="AB36" s="278" t="s">
        <v>184</v>
      </c>
      <c r="AC36" s="278" t="s">
        <v>184</v>
      </c>
      <c r="AD36" s="278" t="s">
        <v>184</v>
      </c>
      <c r="AE36" s="278" t="s">
        <v>184</v>
      </c>
      <c r="AF36" s="278" t="s">
        <v>184</v>
      </c>
      <c r="AG36" s="278" t="s">
        <v>184</v>
      </c>
      <c r="AH36" s="278" t="s">
        <v>184</v>
      </c>
      <c r="AI36" s="278" t="s">
        <v>184</v>
      </c>
      <c r="AJ36" s="278" t="s">
        <v>184</v>
      </c>
      <c r="AK36" s="278" t="s">
        <v>184</v>
      </c>
      <c r="AL36" s="278" t="s">
        <v>184</v>
      </c>
      <c r="AM36" s="278" t="s">
        <v>184</v>
      </c>
      <c r="AN36" s="278" t="s">
        <v>184</v>
      </c>
      <c r="AO36" s="278" t="s">
        <v>184</v>
      </c>
      <c r="AP36" s="278" t="s">
        <v>184</v>
      </c>
      <c r="AQ36" s="278" t="s">
        <v>184</v>
      </c>
      <c r="AR36" s="278" t="s">
        <v>184</v>
      </c>
      <c r="AS36" s="278" t="s">
        <v>184</v>
      </c>
      <c r="AT36" s="278" t="s">
        <v>184</v>
      </c>
      <c r="AU36" s="278" t="s">
        <v>184</v>
      </c>
      <c r="AV36" s="278" t="s">
        <v>184</v>
      </c>
      <c r="AW36" s="278" t="s">
        <v>184</v>
      </c>
      <c r="AX36" s="278" t="s">
        <v>184</v>
      </c>
      <c r="AY36" s="278" t="s">
        <v>184</v>
      </c>
      <c r="AZ36" s="278" t="s">
        <v>184</v>
      </c>
      <c r="BA36" s="278" t="s">
        <v>184</v>
      </c>
      <c r="BB36" s="278" t="s">
        <v>184</v>
      </c>
      <c r="BC36" s="278" t="s">
        <v>184</v>
      </c>
      <c r="BD36" s="278" t="s">
        <v>184</v>
      </c>
      <c r="BE36" s="278" t="s">
        <v>184</v>
      </c>
      <c r="BF36" s="278" t="s">
        <v>184</v>
      </c>
      <c r="BG36" s="278" t="s">
        <v>184</v>
      </c>
      <c r="BH36" s="278" t="s">
        <v>184</v>
      </c>
      <c r="BI36" s="278" t="s">
        <v>184</v>
      </c>
      <c r="BJ36" s="278" t="s">
        <v>184</v>
      </c>
      <c r="BK36" s="278" t="s">
        <v>184</v>
      </c>
      <c r="BL36" s="278" t="s">
        <v>184</v>
      </c>
      <c r="BM36" s="278" t="s">
        <v>184</v>
      </c>
      <c r="BN36" s="278" t="s">
        <v>184</v>
      </c>
      <c r="BO36" s="278" t="s">
        <v>184</v>
      </c>
      <c r="BP36" s="278" t="s">
        <v>184</v>
      </c>
      <c r="BQ36" s="278" t="s">
        <v>184</v>
      </c>
      <c r="BR36" s="278" t="s">
        <v>184</v>
      </c>
      <c r="BS36" s="278" t="s">
        <v>184</v>
      </c>
      <c r="BT36" s="278" t="s">
        <v>184</v>
      </c>
      <c r="BU36" s="278" t="s">
        <v>184</v>
      </c>
      <c r="BV36" s="278" t="s">
        <v>184</v>
      </c>
      <c r="BW36" s="278" t="s">
        <v>184</v>
      </c>
      <c r="BX36" s="278" t="s">
        <v>184</v>
      </c>
      <c r="BY36" s="280">
        <v>5.6309523809523814</v>
      </c>
      <c r="BZ36" s="280">
        <v>5.9716666666666658</v>
      </c>
      <c r="CA36" s="280">
        <v>6.1220000000000008</v>
      </c>
      <c r="CB36" s="280">
        <v>5.4409090909090905</v>
      </c>
      <c r="CC36" s="280">
        <v>5.2227272727272727</v>
      </c>
      <c r="CD36" s="280">
        <v>4.9349999999999996</v>
      </c>
      <c r="CE36" s="280">
        <v>4.9418181818181814</v>
      </c>
      <c r="CF36" s="280">
        <v>6.053684210526316</v>
      </c>
      <c r="CG36" s="280">
        <v>5.19</v>
      </c>
      <c r="CH36" s="280">
        <v>5.343043478260868</v>
      </c>
      <c r="CI36" s="280">
        <v>5.0674999999999999</v>
      </c>
      <c r="CJ36" s="280">
        <v>4.9014285714285704</v>
      </c>
      <c r="CK36" s="280">
        <v>5.4577272727272739</v>
      </c>
      <c r="CL36" s="280">
        <v>6.3705263157894727</v>
      </c>
      <c r="CM36" s="280">
        <v>6.4371428571428551</v>
      </c>
      <c r="CN36" s="280">
        <v>6.4714285714285733</v>
      </c>
      <c r="CO36" s="280">
        <v>6.4885714285714267</v>
      </c>
      <c r="CP36" s="280">
        <v>6.4936363636363632</v>
      </c>
      <c r="CQ36" s="280">
        <v>6.4642857142857171</v>
      </c>
      <c r="CR36" s="280">
        <v>6.4759090909090897</v>
      </c>
      <c r="CS36" s="280">
        <v>6.4236363636363629</v>
      </c>
      <c r="CT36" s="280">
        <v>6.2878947368421034</v>
      </c>
      <c r="CU36" s="278">
        <v>6.24</v>
      </c>
      <c r="CV36" s="278">
        <v>6.0278947368421045</v>
      </c>
      <c r="CW36" s="278">
        <v>6.2504761904761903</v>
      </c>
      <c r="CX36" s="278">
        <v>6.46</v>
      </c>
      <c r="CY36" s="278">
        <v>6.8022727272727277</v>
      </c>
      <c r="CZ36" s="278">
        <v>4.9369999999999994</v>
      </c>
      <c r="DA36" s="278">
        <v>5.0640909090909085</v>
      </c>
      <c r="DB36" s="278">
        <v>4.5581818181818177</v>
      </c>
      <c r="DC36" s="278">
        <v>4.2004999999999999</v>
      </c>
      <c r="DD36" s="278">
        <v>3.7395454545454552</v>
      </c>
      <c r="DE36" s="278">
        <v>3.5959090909090907</v>
      </c>
      <c r="DF36" s="278">
        <v>4.0247368421052627</v>
      </c>
      <c r="DG36" s="278">
        <v>3.4463636363636359</v>
      </c>
      <c r="DH36" s="278">
        <v>3.3890000000000007</v>
      </c>
      <c r="DI36" s="278">
        <v>3.291052631578947</v>
      </c>
      <c r="DJ36" s="278">
        <v>3.4223809523809527</v>
      </c>
      <c r="DK36" s="278">
        <v>3.522105263157894</v>
      </c>
      <c r="DL36" s="278">
        <v>3.6494736842105273</v>
      </c>
      <c r="DM36" s="278">
        <v>3.6086956521739117</v>
      </c>
      <c r="DN36" s="278">
        <v>3.3566666666666665</v>
      </c>
      <c r="DO36" s="278">
        <v>3.7583333333333329</v>
      </c>
      <c r="DP36" s="278">
        <v>3.4938095238095239</v>
      </c>
      <c r="DQ36" s="278">
        <v>3.7666666666666671</v>
      </c>
      <c r="DR36" s="278">
        <v>3.6360000000000001</v>
      </c>
      <c r="DS36" s="278">
        <v>3.1323809523809536</v>
      </c>
      <c r="DT36" s="278">
        <v>3.2860000000000005</v>
      </c>
      <c r="DU36" s="278">
        <v>3.581578947368421</v>
      </c>
      <c r="DV36" s="278">
        <v>3.5827777777777783</v>
      </c>
      <c r="DW36" s="278">
        <v>3.6557142857142857</v>
      </c>
      <c r="DX36" s="278">
        <v>3.6679999999999993</v>
      </c>
      <c r="DY36" s="278">
        <v>3.51</v>
      </c>
      <c r="DZ36" s="278">
        <v>3.39</v>
      </c>
      <c r="EA36" s="278">
        <v>3.44</v>
      </c>
      <c r="EB36" s="278">
        <v>3.44</v>
      </c>
      <c r="EC36" s="278">
        <v>3.43</v>
      </c>
      <c r="ED36" s="278">
        <v>3.42</v>
      </c>
      <c r="EE36" s="278">
        <v>3.34</v>
      </c>
      <c r="EF36" s="278">
        <v>3.31</v>
      </c>
      <c r="EG36" s="278">
        <v>3.23</v>
      </c>
      <c r="EH36" s="278">
        <v>3.25</v>
      </c>
      <c r="EI36" s="278">
        <v>4.6399999999999997</v>
      </c>
      <c r="EJ36" s="280">
        <v>4.84</v>
      </c>
      <c r="EK36" s="280">
        <v>4.75</v>
      </c>
      <c r="EL36" s="280">
        <v>4.71</v>
      </c>
      <c r="EM36" s="278">
        <v>4.67</v>
      </c>
      <c r="EN36" s="278">
        <v>4.57</v>
      </c>
      <c r="EO36" s="278">
        <v>4.4400000000000004</v>
      </c>
      <c r="EP36" s="278">
        <v>4.6900000000000004</v>
      </c>
      <c r="EQ36" s="278">
        <v>4.5599999999999996</v>
      </c>
      <c r="ER36" s="278">
        <v>4.5599999999999996</v>
      </c>
      <c r="ES36" s="278">
        <v>4.4400000000000004</v>
      </c>
      <c r="ET36" s="278">
        <v>4.37</v>
      </c>
      <c r="EU36" s="278">
        <v>4.0599999999999996</v>
      </c>
      <c r="EV36" s="278">
        <v>3.39</v>
      </c>
      <c r="EW36" s="278">
        <v>3.16</v>
      </c>
      <c r="EX36" s="278">
        <v>3.15</v>
      </c>
      <c r="EY36" s="278">
        <v>3.12</v>
      </c>
      <c r="EZ36" s="278">
        <v>2.96</v>
      </c>
      <c r="FA36" s="278">
        <v>2.89</v>
      </c>
      <c r="FB36" s="278">
        <v>2.86</v>
      </c>
      <c r="FC36" s="278">
        <v>2.84</v>
      </c>
      <c r="FD36" s="278">
        <v>2.78</v>
      </c>
      <c r="FE36" s="278">
        <v>2.78</v>
      </c>
      <c r="FF36" s="278">
        <v>2.78</v>
      </c>
      <c r="FG36" s="278">
        <v>2.78</v>
      </c>
      <c r="FH36" s="278">
        <v>2.78</v>
      </c>
      <c r="FI36" s="278">
        <v>2.78</v>
      </c>
      <c r="FJ36" s="278">
        <v>2.78</v>
      </c>
      <c r="FK36" s="278">
        <v>2.91</v>
      </c>
      <c r="FL36" s="278">
        <v>3.16</v>
      </c>
      <c r="FM36" s="278">
        <v>3.34</v>
      </c>
      <c r="FN36" s="277">
        <v>3.31</v>
      </c>
      <c r="FO36" s="277">
        <v>3.41</v>
      </c>
      <c r="FP36" s="278">
        <v>3.44</v>
      </c>
      <c r="FQ36" s="278">
        <v>3.58</v>
      </c>
      <c r="FR36" s="278">
        <v>3.6</v>
      </c>
      <c r="FS36" s="278">
        <v>3.6</v>
      </c>
      <c r="FT36" s="278">
        <v>3.6</v>
      </c>
      <c r="FU36" s="278">
        <v>3.68</v>
      </c>
      <c r="FV36" s="278">
        <v>4.1500000000000004</v>
      </c>
      <c r="FW36" s="278">
        <v>4.01</v>
      </c>
      <c r="FX36" s="278">
        <v>4.0599999999999996</v>
      </c>
      <c r="FY36" s="278">
        <v>4.21</v>
      </c>
      <c r="FZ36" s="278">
        <v>4.3499999999999996</v>
      </c>
    </row>
    <row r="37" spans="1:182" ht="15" customHeight="1">
      <c r="B37" s="276" t="s">
        <v>192</v>
      </c>
      <c r="C37" s="278" t="s">
        <v>184</v>
      </c>
      <c r="D37" s="278" t="s">
        <v>184</v>
      </c>
      <c r="E37" s="278" t="s">
        <v>184</v>
      </c>
      <c r="F37" s="278" t="s">
        <v>184</v>
      </c>
      <c r="G37" s="278" t="s">
        <v>184</v>
      </c>
      <c r="H37" s="278" t="s">
        <v>184</v>
      </c>
      <c r="I37" s="278" t="s">
        <v>184</v>
      </c>
      <c r="J37" s="278" t="s">
        <v>184</v>
      </c>
      <c r="K37" s="278" t="s">
        <v>184</v>
      </c>
      <c r="L37" s="278" t="s">
        <v>184</v>
      </c>
      <c r="M37" s="278" t="s">
        <v>184</v>
      </c>
      <c r="N37" s="278" t="s">
        <v>184</v>
      </c>
      <c r="O37" s="278" t="s">
        <v>184</v>
      </c>
      <c r="P37" s="278" t="s">
        <v>184</v>
      </c>
      <c r="Q37" s="278" t="s">
        <v>184</v>
      </c>
      <c r="R37" s="278" t="s">
        <v>184</v>
      </c>
      <c r="S37" s="278" t="s">
        <v>184</v>
      </c>
      <c r="T37" s="278" t="s">
        <v>184</v>
      </c>
      <c r="U37" s="278" t="s">
        <v>184</v>
      </c>
      <c r="V37" s="278" t="s">
        <v>184</v>
      </c>
      <c r="W37" s="278" t="s">
        <v>184</v>
      </c>
      <c r="X37" s="278" t="s">
        <v>184</v>
      </c>
      <c r="Y37" s="278" t="s">
        <v>184</v>
      </c>
      <c r="Z37" s="278" t="s">
        <v>184</v>
      </c>
      <c r="AA37" s="278" t="s">
        <v>184</v>
      </c>
      <c r="AB37" s="278" t="s">
        <v>184</v>
      </c>
      <c r="AC37" s="278" t="s">
        <v>184</v>
      </c>
      <c r="AD37" s="278" t="s">
        <v>184</v>
      </c>
      <c r="AE37" s="278" t="s">
        <v>184</v>
      </c>
      <c r="AF37" s="278" t="s">
        <v>184</v>
      </c>
      <c r="AG37" s="278" t="s">
        <v>184</v>
      </c>
      <c r="AH37" s="278" t="s">
        <v>184</v>
      </c>
      <c r="AI37" s="278" t="s">
        <v>184</v>
      </c>
      <c r="AJ37" s="278" t="s">
        <v>184</v>
      </c>
      <c r="AK37" s="278" t="s">
        <v>184</v>
      </c>
      <c r="AL37" s="278" t="s">
        <v>184</v>
      </c>
      <c r="AM37" s="278" t="s">
        <v>184</v>
      </c>
      <c r="AN37" s="278" t="s">
        <v>184</v>
      </c>
      <c r="AO37" s="278" t="s">
        <v>184</v>
      </c>
      <c r="AP37" s="278" t="s">
        <v>184</v>
      </c>
      <c r="AQ37" s="278" t="s">
        <v>184</v>
      </c>
      <c r="AR37" s="278" t="s">
        <v>184</v>
      </c>
      <c r="AS37" s="278" t="s">
        <v>184</v>
      </c>
      <c r="AT37" s="278" t="s">
        <v>184</v>
      </c>
      <c r="AU37" s="278" t="s">
        <v>184</v>
      </c>
      <c r="AV37" s="278" t="s">
        <v>184</v>
      </c>
      <c r="AW37" s="278" t="s">
        <v>184</v>
      </c>
      <c r="AX37" s="278" t="s">
        <v>184</v>
      </c>
      <c r="AY37" s="278" t="s">
        <v>184</v>
      </c>
      <c r="AZ37" s="278" t="s">
        <v>184</v>
      </c>
      <c r="BA37" s="278" t="s">
        <v>184</v>
      </c>
      <c r="BB37" s="278" t="s">
        <v>184</v>
      </c>
      <c r="BC37" s="278" t="s">
        <v>184</v>
      </c>
      <c r="BD37" s="278" t="s">
        <v>184</v>
      </c>
      <c r="BE37" s="278" t="s">
        <v>184</v>
      </c>
      <c r="BF37" s="278" t="s">
        <v>184</v>
      </c>
      <c r="BG37" s="278" t="s">
        <v>184</v>
      </c>
      <c r="BH37" s="278" t="s">
        <v>184</v>
      </c>
      <c r="BI37" s="278" t="s">
        <v>184</v>
      </c>
      <c r="BJ37" s="278" t="s">
        <v>184</v>
      </c>
      <c r="BK37" s="278" t="s">
        <v>184</v>
      </c>
      <c r="BL37" s="278" t="s">
        <v>184</v>
      </c>
      <c r="BM37" s="278" t="s">
        <v>184</v>
      </c>
      <c r="BN37" s="278" t="s">
        <v>184</v>
      </c>
      <c r="BO37" s="278" t="s">
        <v>184</v>
      </c>
      <c r="BP37" s="278" t="s">
        <v>184</v>
      </c>
      <c r="BQ37" s="278" t="s">
        <v>184</v>
      </c>
      <c r="BR37" s="278" t="s">
        <v>184</v>
      </c>
      <c r="BS37" s="278" t="s">
        <v>184</v>
      </c>
      <c r="BT37" s="278" t="s">
        <v>184</v>
      </c>
      <c r="BU37" s="278" t="s">
        <v>184</v>
      </c>
      <c r="BV37" s="278" t="s">
        <v>184</v>
      </c>
      <c r="BW37" s="278" t="s">
        <v>184</v>
      </c>
      <c r="BX37" s="278" t="s">
        <v>184</v>
      </c>
      <c r="BY37" s="280">
        <v>6.1185714285714292</v>
      </c>
      <c r="BZ37" s="280">
        <v>6.1505555555555551</v>
      </c>
      <c r="CA37" s="280">
        <v>6.3375000000000004</v>
      </c>
      <c r="CB37" s="280">
        <v>6.26</v>
      </c>
      <c r="CC37" s="280">
        <v>6.1277272727272711</v>
      </c>
      <c r="CD37" s="280">
        <v>5.878636363636363</v>
      </c>
      <c r="CE37" s="280">
        <v>5.5240909090909094</v>
      </c>
      <c r="CF37" s="280">
        <v>6.1878947368421047</v>
      </c>
      <c r="CG37" s="280">
        <v>5.9977272727272739</v>
      </c>
      <c r="CH37" s="280">
        <v>5.93</v>
      </c>
      <c r="CI37" s="280">
        <v>5.802999999999999</v>
      </c>
      <c r="CJ37" s="280">
        <v>5.5138095238095213</v>
      </c>
      <c r="CK37" s="280">
        <v>5.7868181818181803</v>
      </c>
      <c r="CL37" s="280">
        <v>6.4157894736842094</v>
      </c>
      <c r="CM37" s="280">
        <v>6.4804761904761934</v>
      </c>
      <c r="CN37" s="280">
        <v>6.5561904761904728</v>
      </c>
      <c r="CO37" s="280">
        <v>6.57</v>
      </c>
      <c r="CP37" s="280">
        <v>6.5549999999999997</v>
      </c>
      <c r="CQ37" s="280">
        <v>6.4757142857142851</v>
      </c>
      <c r="CR37" s="280">
        <v>6.5531818181818187</v>
      </c>
      <c r="CS37" s="280">
        <v>6.5822727272727271</v>
      </c>
      <c r="CT37" s="280">
        <v>6.4610526315789496</v>
      </c>
      <c r="CU37" s="278">
        <v>6.43</v>
      </c>
      <c r="CV37" s="278">
        <v>6.4721052631578946</v>
      </c>
      <c r="CW37" s="278">
        <v>6.54142857142857</v>
      </c>
      <c r="CX37" s="278">
        <v>6.5238888888888891</v>
      </c>
      <c r="CY37" s="278">
        <v>6.8163636363636337</v>
      </c>
      <c r="CZ37" s="278">
        <v>5.7415000000000003</v>
      </c>
      <c r="DA37" s="278">
        <v>5.6609090909090911</v>
      </c>
      <c r="DB37" s="278">
        <v>5.5381818181818199</v>
      </c>
      <c r="DC37" s="278">
        <v>5.1420000000000012</v>
      </c>
      <c r="DD37" s="278">
        <v>4.7072727272727288</v>
      </c>
      <c r="DE37" s="278">
        <v>4.3250000000000002</v>
      </c>
      <c r="DF37" s="278">
        <v>4.26</v>
      </c>
      <c r="DG37" s="278">
        <v>4.1418181818181816</v>
      </c>
      <c r="DH37" s="278">
        <v>4.1115000000000004</v>
      </c>
      <c r="DI37" s="278">
        <v>4.0731578947368421</v>
      </c>
      <c r="DJ37" s="278">
        <v>4.0447619047619039</v>
      </c>
      <c r="DK37" s="278">
        <v>4.1857894736842125</v>
      </c>
      <c r="DL37" s="278">
        <v>4.232105263157897</v>
      </c>
      <c r="DM37" s="278">
        <v>4.2356521739130439</v>
      </c>
      <c r="DN37" s="278">
        <v>4.1995238095238108</v>
      </c>
      <c r="DO37" s="278">
        <v>4.173333333333332</v>
      </c>
      <c r="DP37" s="278">
        <v>4.1847619047619062</v>
      </c>
      <c r="DQ37" s="278">
        <v>4.2285714285714295</v>
      </c>
      <c r="DR37" s="278">
        <v>4.1759999999999993</v>
      </c>
      <c r="DS37" s="278">
        <v>3.8804761904761911</v>
      </c>
      <c r="DT37" s="278">
        <v>3.8835000000000002</v>
      </c>
      <c r="DU37" s="278">
        <v>3.9105263157894741</v>
      </c>
      <c r="DV37" s="278">
        <v>3.8138888888888882</v>
      </c>
      <c r="DW37" s="278">
        <v>3.7780952380952368</v>
      </c>
      <c r="DX37" s="278">
        <v>3.8115000000000001</v>
      </c>
      <c r="DY37" s="278">
        <v>3.77</v>
      </c>
      <c r="DZ37" s="278">
        <v>3.73</v>
      </c>
      <c r="EA37" s="278">
        <v>3.71</v>
      </c>
      <c r="EB37" s="278">
        <v>3.71</v>
      </c>
      <c r="EC37" s="278">
        <v>3.71</v>
      </c>
      <c r="ED37" s="278">
        <v>3.71</v>
      </c>
      <c r="EE37" s="278">
        <v>3.69</v>
      </c>
      <c r="EF37" s="278">
        <v>3.69</v>
      </c>
      <c r="EG37" s="278">
        <v>3.67</v>
      </c>
      <c r="EH37" s="278">
        <v>3.72</v>
      </c>
      <c r="EI37" s="278">
        <v>4.9400000000000004</v>
      </c>
      <c r="EJ37" s="280">
        <v>5.1100000000000003</v>
      </c>
      <c r="EK37" s="280">
        <v>5.0599999999999996</v>
      </c>
      <c r="EL37" s="280">
        <v>5.0199999999999996</v>
      </c>
      <c r="EM37" s="278">
        <v>4.99</v>
      </c>
      <c r="EN37" s="278">
        <v>4.9800000000000004</v>
      </c>
      <c r="EO37" s="278">
        <v>4.95</v>
      </c>
      <c r="EP37" s="278">
        <v>5.03</v>
      </c>
      <c r="EQ37" s="278">
        <v>4.9800000000000004</v>
      </c>
      <c r="ER37" s="278">
        <v>4.97</v>
      </c>
      <c r="ES37" s="278">
        <v>4.84</v>
      </c>
      <c r="ET37" s="278">
        <v>4.72</v>
      </c>
      <c r="EU37" s="278">
        <v>4.49</v>
      </c>
      <c r="EV37" s="278">
        <v>3.88</v>
      </c>
      <c r="EW37" s="278">
        <v>3.7</v>
      </c>
      <c r="EX37" s="278">
        <v>3.65</v>
      </c>
      <c r="EY37" s="278">
        <v>3.59</v>
      </c>
      <c r="EZ37" s="278">
        <v>3.35</v>
      </c>
      <c r="FA37" s="278">
        <v>3.26</v>
      </c>
      <c r="FB37" s="278">
        <v>3.25</v>
      </c>
      <c r="FC37" s="278">
        <v>3.19</v>
      </c>
      <c r="FD37" s="278">
        <v>3.06</v>
      </c>
      <c r="FE37" s="278">
        <v>3.04</v>
      </c>
      <c r="FF37" s="278">
        <v>3.11</v>
      </c>
      <c r="FG37" s="278">
        <v>3.11</v>
      </c>
      <c r="FH37" s="278">
        <v>3.09</v>
      </c>
      <c r="FI37" s="278">
        <v>3.09</v>
      </c>
      <c r="FJ37" s="278">
        <v>3.09</v>
      </c>
      <c r="FK37" s="278">
        <v>3.24</v>
      </c>
      <c r="FL37" s="278">
        <v>3.5</v>
      </c>
      <c r="FM37" s="278">
        <v>3.66</v>
      </c>
      <c r="FN37" s="277">
        <v>3.61</v>
      </c>
      <c r="FO37" s="277">
        <v>3.62</v>
      </c>
      <c r="FP37" s="278">
        <v>3.72</v>
      </c>
      <c r="FQ37" s="278">
        <v>3.87</v>
      </c>
      <c r="FR37" s="277">
        <v>3.89</v>
      </c>
      <c r="FS37" s="278">
        <v>3.89</v>
      </c>
      <c r="FT37" s="278">
        <v>3.89</v>
      </c>
      <c r="FU37" s="278">
        <v>3.96</v>
      </c>
      <c r="FV37" s="278">
        <v>4.33</v>
      </c>
      <c r="FW37" s="278">
        <v>4.21</v>
      </c>
      <c r="FX37" s="278">
        <v>4.24</v>
      </c>
      <c r="FY37" s="278">
        <v>4.3600000000000003</v>
      </c>
      <c r="FZ37" s="278">
        <v>4.49</v>
      </c>
    </row>
    <row r="38" spans="1:182" ht="15" customHeight="1">
      <c r="B38" s="276" t="s">
        <v>193</v>
      </c>
      <c r="C38" s="278" t="s">
        <v>184</v>
      </c>
      <c r="D38" s="278" t="s">
        <v>184</v>
      </c>
      <c r="E38" s="278" t="s">
        <v>184</v>
      </c>
      <c r="F38" s="278" t="s">
        <v>184</v>
      </c>
      <c r="G38" s="278" t="s">
        <v>184</v>
      </c>
      <c r="H38" s="278" t="s">
        <v>184</v>
      </c>
      <c r="I38" s="278" t="s">
        <v>184</v>
      </c>
      <c r="J38" s="278" t="s">
        <v>184</v>
      </c>
      <c r="K38" s="278" t="s">
        <v>184</v>
      </c>
      <c r="L38" s="278" t="s">
        <v>184</v>
      </c>
      <c r="M38" s="278" t="s">
        <v>184</v>
      </c>
      <c r="N38" s="278" t="s">
        <v>184</v>
      </c>
      <c r="O38" s="278" t="s">
        <v>184</v>
      </c>
      <c r="P38" s="278" t="s">
        <v>184</v>
      </c>
      <c r="Q38" s="278" t="s">
        <v>184</v>
      </c>
      <c r="R38" s="278" t="s">
        <v>184</v>
      </c>
      <c r="S38" s="278" t="s">
        <v>184</v>
      </c>
      <c r="T38" s="278" t="s">
        <v>184</v>
      </c>
      <c r="U38" s="278" t="s">
        <v>184</v>
      </c>
      <c r="V38" s="278" t="s">
        <v>184</v>
      </c>
      <c r="W38" s="278" t="s">
        <v>184</v>
      </c>
      <c r="X38" s="278" t="s">
        <v>184</v>
      </c>
      <c r="Y38" s="278" t="s">
        <v>184</v>
      </c>
      <c r="Z38" s="278" t="s">
        <v>184</v>
      </c>
      <c r="AA38" s="278" t="s">
        <v>184</v>
      </c>
      <c r="AB38" s="278" t="s">
        <v>184</v>
      </c>
      <c r="AC38" s="278" t="s">
        <v>184</v>
      </c>
      <c r="AD38" s="278" t="s">
        <v>184</v>
      </c>
      <c r="AE38" s="278" t="s">
        <v>184</v>
      </c>
      <c r="AF38" s="278" t="s">
        <v>184</v>
      </c>
      <c r="AG38" s="278" t="s">
        <v>184</v>
      </c>
      <c r="AH38" s="278" t="s">
        <v>184</v>
      </c>
      <c r="AI38" s="278" t="s">
        <v>184</v>
      </c>
      <c r="AJ38" s="278" t="s">
        <v>184</v>
      </c>
      <c r="AK38" s="278" t="s">
        <v>184</v>
      </c>
      <c r="AL38" s="278" t="s">
        <v>184</v>
      </c>
      <c r="AM38" s="278" t="s">
        <v>184</v>
      </c>
      <c r="AN38" s="278" t="s">
        <v>184</v>
      </c>
      <c r="AO38" s="278" t="s">
        <v>184</v>
      </c>
      <c r="AP38" s="278" t="s">
        <v>184</v>
      </c>
      <c r="AQ38" s="278" t="s">
        <v>184</v>
      </c>
      <c r="AR38" s="278" t="s">
        <v>184</v>
      </c>
      <c r="AS38" s="278" t="s">
        <v>184</v>
      </c>
      <c r="AT38" s="278" t="s">
        <v>184</v>
      </c>
      <c r="AU38" s="278" t="s">
        <v>184</v>
      </c>
      <c r="AV38" s="278" t="s">
        <v>184</v>
      </c>
      <c r="AW38" s="278" t="s">
        <v>184</v>
      </c>
      <c r="AX38" s="278" t="s">
        <v>184</v>
      </c>
      <c r="AY38" s="278" t="s">
        <v>184</v>
      </c>
      <c r="AZ38" s="278" t="s">
        <v>184</v>
      </c>
      <c r="BA38" s="278" t="s">
        <v>184</v>
      </c>
      <c r="BB38" s="278" t="s">
        <v>184</v>
      </c>
      <c r="BC38" s="278" t="s">
        <v>184</v>
      </c>
      <c r="BD38" s="278" t="s">
        <v>184</v>
      </c>
      <c r="BE38" s="278" t="s">
        <v>184</v>
      </c>
      <c r="BF38" s="278" t="s">
        <v>184</v>
      </c>
      <c r="BG38" s="278" t="s">
        <v>184</v>
      </c>
      <c r="BH38" s="278" t="s">
        <v>184</v>
      </c>
      <c r="BI38" s="278" t="s">
        <v>184</v>
      </c>
      <c r="BJ38" s="278" t="s">
        <v>184</v>
      </c>
      <c r="BK38" s="278" t="s">
        <v>184</v>
      </c>
      <c r="BL38" s="278" t="s">
        <v>184</v>
      </c>
      <c r="BM38" s="278" t="s">
        <v>184</v>
      </c>
      <c r="BN38" s="278" t="s">
        <v>184</v>
      </c>
      <c r="BO38" s="278" t="s">
        <v>184</v>
      </c>
      <c r="BP38" s="278" t="s">
        <v>184</v>
      </c>
      <c r="BQ38" s="278" t="s">
        <v>184</v>
      </c>
      <c r="BR38" s="278" t="s">
        <v>184</v>
      </c>
      <c r="BS38" s="278" t="s">
        <v>184</v>
      </c>
      <c r="BT38" s="278" t="s">
        <v>184</v>
      </c>
      <c r="BU38" s="278" t="s">
        <v>184</v>
      </c>
      <c r="BV38" s="278" t="s">
        <v>184</v>
      </c>
      <c r="BW38" s="278" t="s">
        <v>184</v>
      </c>
      <c r="BX38" s="278" t="s">
        <v>184</v>
      </c>
      <c r="BY38" s="280">
        <v>6.3314285714285718</v>
      </c>
      <c r="BZ38" s="280">
        <v>6.306111111111111</v>
      </c>
      <c r="CA38" s="280">
        <v>6.4109999999999996</v>
      </c>
      <c r="CB38" s="280">
        <v>6.4090909090909101</v>
      </c>
      <c r="CC38" s="280">
        <v>6.346363636363634</v>
      </c>
      <c r="CD38" s="280">
        <v>6.1822727272727267</v>
      </c>
      <c r="CE38" s="280">
        <v>5.9281818181818178</v>
      </c>
      <c r="CF38" s="280">
        <v>6.23</v>
      </c>
      <c r="CG38" s="280">
        <v>6.1959090909090913</v>
      </c>
      <c r="CH38" s="280">
        <v>6.14</v>
      </c>
      <c r="CI38" s="280">
        <v>6.1044999999999989</v>
      </c>
      <c r="CJ38" s="280">
        <v>6.0266666666666691</v>
      </c>
      <c r="CK38" s="280">
        <v>6.16</v>
      </c>
      <c r="CL38" s="280">
        <v>6.49</v>
      </c>
      <c r="CM38" s="280">
        <v>6.5204761904761881</v>
      </c>
      <c r="CN38" s="280">
        <v>6.554761904761901</v>
      </c>
      <c r="CO38" s="280">
        <v>6.57</v>
      </c>
      <c r="CP38" s="280">
        <v>6.5586363636363636</v>
      </c>
      <c r="CQ38" s="280">
        <v>6.53857142857143</v>
      </c>
      <c r="CR38" s="280">
        <v>6.5750000000000002</v>
      </c>
      <c r="CS38" s="280">
        <v>6.5940909090909097</v>
      </c>
      <c r="CT38" s="280">
        <v>6.5273684210526328</v>
      </c>
      <c r="CU38" s="278">
        <v>6.5</v>
      </c>
      <c r="CV38" s="278">
        <v>6.573157894736843</v>
      </c>
      <c r="CW38" s="278">
        <v>6.6895238095238074</v>
      </c>
      <c r="CX38" s="278">
        <v>6.6022222222222222</v>
      </c>
      <c r="CY38" s="278">
        <v>6.7377272727272706</v>
      </c>
      <c r="CZ38" s="278">
        <v>6.2279999999999998</v>
      </c>
      <c r="DA38" s="278">
        <v>6.0990909090909096</v>
      </c>
      <c r="DB38" s="278">
        <v>5.89</v>
      </c>
      <c r="DC38" s="278">
        <v>5.5945000000000009</v>
      </c>
      <c r="DD38" s="278">
        <v>5.1313636363636359</v>
      </c>
      <c r="DE38" s="278">
        <v>4.6381818181818169</v>
      </c>
      <c r="DF38" s="278">
        <v>4.4652631578947366</v>
      </c>
      <c r="DG38" s="278">
        <v>4.38</v>
      </c>
      <c r="DH38" s="278">
        <v>4.2844999999999995</v>
      </c>
      <c r="DI38" s="278">
        <v>4.2363157894736858</v>
      </c>
      <c r="DJ38" s="278">
        <v>4.2909523809523789</v>
      </c>
      <c r="DK38" s="278">
        <v>4.4263157894736835</v>
      </c>
      <c r="DL38" s="278">
        <v>4.4678947368421049</v>
      </c>
      <c r="DM38" s="278">
        <v>4.4795652173913068</v>
      </c>
      <c r="DN38" s="278">
        <v>4.4738095238095257</v>
      </c>
      <c r="DO38" s="278">
        <v>4.4812500000000002</v>
      </c>
      <c r="DP38" s="278">
        <v>4.4985714285714282</v>
      </c>
      <c r="DQ38" s="278">
        <v>4.4861904761904761</v>
      </c>
      <c r="DR38" s="278">
        <v>4.3245000000000005</v>
      </c>
      <c r="DS38" s="278">
        <v>4.1009523809523829</v>
      </c>
      <c r="DT38" s="278">
        <v>4.0404999999999998</v>
      </c>
      <c r="DU38" s="278">
        <v>4.0205263157894739</v>
      </c>
      <c r="DV38" s="278">
        <v>3.9205555555555542</v>
      </c>
      <c r="DW38" s="278">
        <v>3.8671428571428574</v>
      </c>
      <c r="DX38" s="278">
        <v>3.8925000000000001</v>
      </c>
      <c r="DY38" s="278">
        <v>3.87</v>
      </c>
      <c r="DZ38" s="278">
        <v>3.85</v>
      </c>
      <c r="EA38" s="278">
        <v>3.82</v>
      </c>
      <c r="EB38" s="278">
        <v>3.81</v>
      </c>
      <c r="EC38" s="278">
        <v>3.81</v>
      </c>
      <c r="ED38" s="278">
        <v>3.81</v>
      </c>
      <c r="EE38" s="278">
        <v>3.81</v>
      </c>
      <c r="EF38" s="278">
        <v>3.84</v>
      </c>
      <c r="EG38" s="278">
        <v>3.83</v>
      </c>
      <c r="EH38" s="278">
        <v>3.94</v>
      </c>
      <c r="EI38" s="278">
        <v>5.16</v>
      </c>
      <c r="EJ38" s="280">
        <v>5.3</v>
      </c>
      <c r="EK38" s="280">
        <v>5.23</v>
      </c>
      <c r="EL38" s="280">
        <v>5.16</v>
      </c>
      <c r="EM38" s="278">
        <v>5.15</v>
      </c>
      <c r="EN38" s="278">
        <v>5.15</v>
      </c>
      <c r="EO38" s="278">
        <v>5.13</v>
      </c>
      <c r="EP38" s="278">
        <v>5.16</v>
      </c>
      <c r="EQ38" s="278">
        <v>5.16</v>
      </c>
      <c r="ER38" s="278">
        <v>5.13</v>
      </c>
      <c r="ES38" s="278">
        <v>4.96</v>
      </c>
      <c r="ET38" s="278">
        <v>4.8899999999999997</v>
      </c>
      <c r="EU38" s="278">
        <v>4.67</v>
      </c>
      <c r="EV38" s="278">
        <v>4.1100000000000003</v>
      </c>
      <c r="EW38" s="278">
        <v>3.92</v>
      </c>
      <c r="EX38" s="278">
        <v>3.85</v>
      </c>
      <c r="EY38" s="278">
        <v>3.8</v>
      </c>
      <c r="EZ38" s="278">
        <v>3.59</v>
      </c>
      <c r="FA38" s="278">
        <v>3.51</v>
      </c>
      <c r="FB38" s="278">
        <v>3.47</v>
      </c>
      <c r="FC38" s="278">
        <v>3.42</v>
      </c>
      <c r="FD38" s="278">
        <v>3.24</v>
      </c>
      <c r="FE38" s="278">
        <v>3.19</v>
      </c>
      <c r="FF38" s="278">
        <v>3.22</v>
      </c>
      <c r="FG38" s="278">
        <v>3.22</v>
      </c>
      <c r="FH38" s="278">
        <v>3.19</v>
      </c>
      <c r="FI38" s="278">
        <v>3.2</v>
      </c>
      <c r="FJ38" s="278">
        <v>3.21</v>
      </c>
      <c r="FK38" s="278">
        <v>3.39</v>
      </c>
      <c r="FL38" s="278">
        <v>3.62</v>
      </c>
      <c r="FM38" s="278">
        <v>3.8</v>
      </c>
      <c r="FN38" s="277">
        <v>3.76</v>
      </c>
      <c r="FO38" s="277">
        <v>3.82</v>
      </c>
      <c r="FP38" s="278">
        <v>3.87</v>
      </c>
      <c r="FQ38" s="278">
        <v>3.97</v>
      </c>
      <c r="FR38" s="277">
        <v>3.99</v>
      </c>
      <c r="FS38" s="278">
        <v>3.99</v>
      </c>
      <c r="FT38" s="278">
        <v>3.99</v>
      </c>
      <c r="FU38" s="278">
        <v>4.05</v>
      </c>
      <c r="FV38" s="278">
        <v>4.43</v>
      </c>
      <c r="FW38" s="278">
        <v>4.3099999999999996</v>
      </c>
      <c r="FX38" s="278">
        <v>4.34</v>
      </c>
      <c r="FY38" s="278">
        <v>4.46</v>
      </c>
      <c r="FZ38" s="278">
        <v>4.58</v>
      </c>
    </row>
    <row r="39" spans="1:182" ht="15" customHeight="1">
      <c r="B39" s="276" t="s">
        <v>194</v>
      </c>
      <c r="C39" s="278" t="s">
        <v>184</v>
      </c>
      <c r="D39" s="278" t="s">
        <v>184</v>
      </c>
      <c r="E39" s="278" t="s">
        <v>184</v>
      </c>
      <c r="F39" s="278" t="s">
        <v>184</v>
      </c>
      <c r="G39" s="278" t="s">
        <v>184</v>
      </c>
      <c r="H39" s="278" t="s">
        <v>184</v>
      </c>
      <c r="I39" s="278" t="s">
        <v>184</v>
      </c>
      <c r="J39" s="278" t="s">
        <v>184</v>
      </c>
      <c r="K39" s="278" t="s">
        <v>184</v>
      </c>
      <c r="L39" s="278" t="s">
        <v>184</v>
      </c>
      <c r="M39" s="278" t="s">
        <v>184</v>
      </c>
      <c r="N39" s="278" t="s">
        <v>184</v>
      </c>
      <c r="O39" s="278" t="s">
        <v>184</v>
      </c>
      <c r="P39" s="278" t="s">
        <v>184</v>
      </c>
      <c r="Q39" s="278" t="s">
        <v>184</v>
      </c>
      <c r="R39" s="278" t="s">
        <v>184</v>
      </c>
      <c r="S39" s="278" t="s">
        <v>184</v>
      </c>
      <c r="T39" s="278" t="s">
        <v>184</v>
      </c>
      <c r="U39" s="278" t="s">
        <v>184</v>
      </c>
      <c r="V39" s="278" t="s">
        <v>184</v>
      </c>
      <c r="W39" s="278" t="s">
        <v>184</v>
      </c>
      <c r="X39" s="278" t="s">
        <v>184</v>
      </c>
      <c r="Y39" s="278" t="s">
        <v>184</v>
      </c>
      <c r="Z39" s="278" t="s">
        <v>184</v>
      </c>
      <c r="AA39" s="278" t="s">
        <v>184</v>
      </c>
      <c r="AB39" s="278" t="s">
        <v>184</v>
      </c>
      <c r="AC39" s="278" t="s">
        <v>184</v>
      </c>
      <c r="AD39" s="278" t="s">
        <v>184</v>
      </c>
      <c r="AE39" s="278" t="s">
        <v>184</v>
      </c>
      <c r="AF39" s="278" t="s">
        <v>184</v>
      </c>
      <c r="AG39" s="278" t="s">
        <v>184</v>
      </c>
      <c r="AH39" s="278" t="s">
        <v>184</v>
      </c>
      <c r="AI39" s="278" t="s">
        <v>184</v>
      </c>
      <c r="AJ39" s="278" t="s">
        <v>184</v>
      </c>
      <c r="AK39" s="278" t="s">
        <v>184</v>
      </c>
      <c r="AL39" s="278" t="s">
        <v>184</v>
      </c>
      <c r="AM39" s="278" t="s">
        <v>184</v>
      </c>
      <c r="AN39" s="278" t="s">
        <v>184</v>
      </c>
      <c r="AO39" s="278" t="s">
        <v>184</v>
      </c>
      <c r="AP39" s="278" t="s">
        <v>184</v>
      </c>
      <c r="AQ39" s="278" t="s">
        <v>184</v>
      </c>
      <c r="AR39" s="278" t="s">
        <v>184</v>
      </c>
      <c r="AS39" s="278" t="s">
        <v>184</v>
      </c>
      <c r="AT39" s="278" t="s">
        <v>184</v>
      </c>
      <c r="AU39" s="278" t="s">
        <v>184</v>
      </c>
      <c r="AV39" s="278" t="s">
        <v>184</v>
      </c>
      <c r="AW39" s="278" t="s">
        <v>184</v>
      </c>
      <c r="AX39" s="278" t="s">
        <v>184</v>
      </c>
      <c r="AY39" s="278" t="s">
        <v>184</v>
      </c>
      <c r="AZ39" s="278" t="s">
        <v>184</v>
      </c>
      <c r="BA39" s="278" t="s">
        <v>184</v>
      </c>
      <c r="BB39" s="278" t="s">
        <v>184</v>
      </c>
      <c r="BC39" s="278" t="s">
        <v>184</v>
      </c>
      <c r="BD39" s="278" t="s">
        <v>184</v>
      </c>
      <c r="BE39" s="278" t="s">
        <v>184</v>
      </c>
      <c r="BF39" s="278" t="s">
        <v>184</v>
      </c>
      <c r="BG39" s="278" t="s">
        <v>184</v>
      </c>
      <c r="BH39" s="278" t="s">
        <v>184</v>
      </c>
      <c r="BI39" s="278" t="s">
        <v>184</v>
      </c>
      <c r="BJ39" s="278" t="s">
        <v>184</v>
      </c>
      <c r="BK39" s="278" t="s">
        <v>184</v>
      </c>
      <c r="BL39" s="278" t="s">
        <v>184</v>
      </c>
      <c r="BM39" s="278" t="s">
        <v>184</v>
      </c>
      <c r="BN39" s="278" t="s">
        <v>184</v>
      </c>
      <c r="BO39" s="278" t="s">
        <v>184</v>
      </c>
      <c r="BP39" s="278" t="s">
        <v>184</v>
      </c>
      <c r="BQ39" s="278" t="s">
        <v>184</v>
      </c>
      <c r="BR39" s="278" t="s">
        <v>184</v>
      </c>
      <c r="BS39" s="278" t="s">
        <v>184</v>
      </c>
      <c r="BT39" s="278" t="s">
        <v>184</v>
      </c>
      <c r="BU39" s="278" t="s">
        <v>184</v>
      </c>
      <c r="BV39" s="278" t="s">
        <v>184</v>
      </c>
      <c r="BW39" s="278" t="s">
        <v>184</v>
      </c>
      <c r="BX39" s="278" t="s">
        <v>184</v>
      </c>
      <c r="BY39" s="280">
        <v>6.4528571428571428</v>
      </c>
      <c r="BZ39" s="280">
        <v>6.3877777777777798</v>
      </c>
      <c r="CA39" s="280">
        <v>6.4715000000000016</v>
      </c>
      <c r="CB39" s="280">
        <v>6.4795454545454536</v>
      </c>
      <c r="CC39" s="280">
        <v>6.4327272727272735</v>
      </c>
      <c r="CD39" s="280">
        <v>6.4054545454545435</v>
      </c>
      <c r="CE39" s="280">
        <v>6.1790909090909087</v>
      </c>
      <c r="CF39" s="280">
        <v>6.29</v>
      </c>
      <c r="CG39" s="280">
        <v>6.3054545454545439</v>
      </c>
      <c r="CH39" s="280">
        <v>6.3021739130434788</v>
      </c>
      <c r="CI39" s="280">
        <v>6.3434999999999997</v>
      </c>
      <c r="CJ39" s="280">
        <v>6.3314285714285692</v>
      </c>
      <c r="CK39" s="280">
        <v>6.4036363636363633</v>
      </c>
      <c r="CL39" s="280">
        <v>6.57</v>
      </c>
      <c r="CM39" s="280">
        <v>6.61</v>
      </c>
      <c r="CN39" s="280">
        <v>6.6471428571428577</v>
      </c>
      <c r="CO39" s="280">
        <v>6.67</v>
      </c>
      <c r="CP39" s="280">
        <v>6.6631818181818199</v>
      </c>
      <c r="CQ39" s="280">
        <v>6.6680952380952405</v>
      </c>
      <c r="CR39" s="280">
        <v>6.7059090909090893</v>
      </c>
      <c r="CS39" s="280">
        <v>6.71</v>
      </c>
      <c r="CT39" s="280">
        <v>6.6573684210526318</v>
      </c>
      <c r="CU39" s="278">
        <v>6.64</v>
      </c>
      <c r="CV39" s="278">
        <v>6.7221052631578928</v>
      </c>
      <c r="CW39" s="278">
        <v>6.8419047619047593</v>
      </c>
      <c r="CX39" s="278">
        <v>6.7144444444444442</v>
      </c>
      <c r="CY39" s="278">
        <v>6.7886363636363631</v>
      </c>
      <c r="CZ39" s="278">
        <v>6.5779999999999985</v>
      </c>
      <c r="DA39" s="278">
        <v>6.4631818181818197</v>
      </c>
      <c r="DB39" s="278">
        <v>6.24</v>
      </c>
      <c r="DC39" s="278">
        <v>5.8815000000000008</v>
      </c>
      <c r="DD39" s="278">
        <v>5.4081818181818182</v>
      </c>
      <c r="DE39" s="278">
        <v>4.9450000000000003</v>
      </c>
      <c r="DF39" s="278">
        <v>4.7015789473684224</v>
      </c>
      <c r="DG39" s="278">
        <v>4.5772727272727263</v>
      </c>
      <c r="DH39" s="278">
        <v>4.4705000000000013</v>
      </c>
      <c r="DI39" s="278">
        <v>4.4405263157894748</v>
      </c>
      <c r="DJ39" s="278">
        <v>4.5047619047619047</v>
      </c>
      <c r="DK39" s="278">
        <v>4.6642105263157889</v>
      </c>
      <c r="DL39" s="278">
        <v>4.7452631578947368</v>
      </c>
      <c r="DM39" s="278">
        <v>4.7221739130434797</v>
      </c>
      <c r="DN39" s="278">
        <v>4.6780952380952376</v>
      </c>
      <c r="DO39" s="278">
        <v>4.6654166666666672</v>
      </c>
      <c r="DP39" s="278">
        <v>4.6871428571428551</v>
      </c>
      <c r="DQ39" s="278">
        <v>4.6919047619047616</v>
      </c>
      <c r="DR39" s="278">
        <v>4.458000000000002</v>
      </c>
      <c r="DS39" s="278">
        <v>4.2661904761904754</v>
      </c>
      <c r="DT39" s="278">
        <v>4.1745000000000001</v>
      </c>
      <c r="DU39" s="278">
        <v>4.1352631578947374</v>
      </c>
      <c r="DV39" s="278">
        <v>4.0183333333333335</v>
      </c>
      <c r="DW39" s="278">
        <v>3.9585714285714277</v>
      </c>
      <c r="DX39" s="278">
        <v>3.9855000000000005</v>
      </c>
      <c r="DY39" s="278">
        <v>3.99</v>
      </c>
      <c r="DZ39" s="278">
        <v>3.96</v>
      </c>
      <c r="EA39" s="278">
        <v>3.94</v>
      </c>
      <c r="EB39" s="278">
        <v>3.94</v>
      </c>
      <c r="EC39" s="278">
        <v>3.9</v>
      </c>
      <c r="ED39" s="278">
        <v>3.9</v>
      </c>
      <c r="EE39" s="278">
        <v>3.92</v>
      </c>
      <c r="EF39" s="278">
        <v>3.98</v>
      </c>
      <c r="EG39" s="278">
        <v>4.0199999999999996</v>
      </c>
      <c r="EH39" s="278">
        <v>4.1900000000000004</v>
      </c>
      <c r="EI39" s="278">
        <v>5.32</v>
      </c>
      <c r="EJ39" s="280">
        <v>5.45</v>
      </c>
      <c r="EK39" s="280">
        <v>5.41</v>
      </c>
      <c r="EL39" s="280">
        <v>5.36</v>
      </c>
      <c r="EM39" s="278">
        <v>5.36</v>
      </c>
      <c r="EN39" s="278">
        <v>5.35</v>
      </c>
      <c r="EO39" s="278">
        <v>5.31</v>
      </c>
      <c r="EP39" s="278">
        <v>5.33</v>
      </c>
      <c r="EQ39" s="278">
        <v>5.34</v>
      </c>
      <c r="ER39" s="278">
        <v>5.33</v>
      </c>
      <c r="ES39" s="278">
        <v>5.19</v>
      </c>
      <c r="ET39" s="278">
        <v>5.14</v>
      </c>
      <c r="EU39" s="278">
        <v>4.91</v>
      </c>
      <c r="EV39" s="278">
        <v>4.32</v>
      </c>
      <c r="EW39" s="278">
        <v>4.13</v>
      </c>
      <c r="EX39" s="278">
        <v>4.08</v>
      </c>
      <c r="EY39" s="278">
        <v>4.04</v>
      </c>
      <c r="EZ39" s="278">
        <v>3.82</v>
      </c>
      <c r="FA39" s="278">
        <v>3.75</v>
      </c>
      <c r="FB39" s="278">
        <v>3.73</v>
      </c>
      <c r="FC39" s="278">
        <v>3.64</v>
      </c>
      <c r="FD39" s="278">
        <v>3.4</v>
      </c>
      <c r="FE39" s="278">
        <v>3.34</v>
      </c>
      <c r="FF39" s="278">
        <v>3.35</v>
      </c>
      <c r="FG39" s="278">
        <v>3.35</v>
      </c>
      <c r="FH39" s="278">
        <v>3.32</v>
      </c>
      <c r="FI39" s="278">
        <v>3.33</v>
      </c>
      <c r="FJ39" s="278">
        <v>3.35</v>
      </c>
      <c r="FK39" s="278">
        <v>3.58</v>
      </c>
      <c r="FL39" s="278">
        <v>3.8</v>
      </c>
      <c r="FM39" s="278">
        <v>3.96</v>
      </c>
      <c r="FN39" s="277">
        <v>3.92</v>
      </c>
      <c r="FO39" s="277">
        <v>3.99</v>
      </c>
      <c r="FP39" s="278">
        <v>4.05</v>
      </c>
      <c r="FQ39" s="278">
        <v>4.13</v>
      </c>
      <c r="FR39" s="277">
        <v>4.1500000000000004</v>
      </c>
      <c r="FS39" s="278">
        <v>4.1500000000000004</v>
      </c>
      <c r="FT39" s="278">
        <v>4.1500000000000004</v>
      </c>
      <c r="FU39" s="278">
        <v>4.2</v>
      </c>
      <c r="FV39" s="278">
        <v>4.5</v>
      </c>
      <c r="FW39" s="278">
        <v>4.3899999999999997</v>
      </c>
      <c r="FX39" s="278">
        <v>4.43</v>
      </c>
      <c r="FY39" s="278">
        <v>4.55</v>
      </c>
      <c r="FZ39" s="278">
        <v>4.67</v>
      </c>
    </row>
    <row r="40" spans="1:182" ht="15" customHeight="1">
      <c r="B40" s="276" t="s">
        <v>195</v>
      </c>
      <c r="C40" s="278" t="s">
        <v>184</v>
      </c>
      <c r="D40" s="278" t="s">
        <v>184</v>
      </c>
      <c r="E40" s="278" t="s">
        <v>184</v>
      </c>
      <c r="F40" s="278" t="s">
        <v>184</v>
      </c>
      <c r="G40" s="278" t="s">
        <v>184</v>
      </c>
      <c r="H40" s="278" t="s">
        <v>184</v>
      </c>
      <c r="I40" s="278" t="s">
        <v>184</v>
      </c>
      <c r="J40" s="278" t="s">
        <v>184</v>
      </c>
      <c r="K40" s="278" t="s">
        <v>184</v>
      </c>
      <c r="L40" s="278" t="s">
        <v>184</v>
      </c>
      <c r="M40" s="278" t="s">
        <v>184</v>
      </c>
      <c r="N40" s="278" t="s">
        <v>184</v>
      </c>
      <c r="O40" s="278" t="s">
        <v>184</v>
      </c>
      <c r="P40" s="278" t="s">
        <v>184</v>
      </c>
      <c r="Q40" s="278" t="s">
        <v>184</v>
      </c>
      <c r="R40" s="278" t="s">
        <v>184</v>
      </c>
      <c r="S40" s="278" t="s">
        <v>184</v>
      </c>
      <c r="T40" s="278" t="s">
        <v>184</v>
      </c>
      <c r="U40" s="278" t="s">
        <v>184</v>
      </c>
      <c r="V40" s="278" t="s">
        <v>184</v>
      </c>
      <c r="W40" s="278" t="s">
        <v>184</v>
      </c>
      <c r="X40" s="278" t="s">
        <v>184</v>
      </c>
      <c r="Y40" s="278" t="s">
        <v>184</v>
      </c>
      <c r="Z40" s="278" t="s">
        <v>184</v>
      </c>
      <c r="AA40" s="278" t="s">
        <v>184</v>
      </c>
      <c r="AB40" s="278" t="s">
        <v>184</v>
      </c>
      <c r="AC40" s="278" t="s">
        <v>184</v>
      </c>
      <c r="AD40" s="278" t="s">
        <v>184</v>
      </c>
      <c r="AE40" s="278" t="s">
        <v>184</v>
      </c>
      <c r="AF40" s="278" t="s">
        <v>184</v>
      </c>
      <c r="AG40" s="278" t="s">
        <v>184</v>
      </c>
      <c r="AH40" s="278" t="s">
        <v>184</v>
      </c>
      <c r="AI40" s="278" t="s">
        <v>184</v>
      </c>
      <c r="AJ40" s="278" t="s">
        <v>184</v>
      </c>
      <c r="AK40" s="278" t="s">
        <v>184</v>
      </c>
      <c r="AL40" s="278" t="s">
        <v>184</v>
      </c>
      <c r="AM40" s="278" t="s">
        <v>184</v>
      </c>
      <c r="AN40" s="278" t="s">
        <v>184</v>
      </c>
      <c r="AO40" s="278" t="s">
        <v>184</v>
      </c>
      <c r="AP40" s="278" t="s">
        <v>184</v>
      </c>
      <c r="AQ40" s="278" t="s">
        <v>184</v>
      </c>
      <c r="AR40" s="278" t="s">
        <v>184</v>
      </c>
      <c r="AS40" s="278" t="s">
        <v>184</v>
      </c>
      <c r="AT40" s="278" t="s">
        <v>184</v>
      </c>
      <c r="AU40" s="278" t="s">
        <v>184</v>
      </c>
      <c r="AV40" s="278" t="s">
        <v>184</v>
      </c>
      <c r="AW40" s="278" t="s">
        <v>184</v>
      </c>
      <c r="AX40" s="278" t="s">
        <v>184</v>
      </c>
      <c r="AY40" s="278" t="s">
        <v>184</v>
      </c>
      <c r="AZ40" s="278" t="s">
        <v>184</v>
      </c>
      <c r="BA40" s="278" t="s">
        <v>184</v>
      </c>
      <c r="BB40" s="278" t="s">
        <v>184</v>
      </c>
      <c r="BC40" s="278" t="s">
        <v>184</v>
      </c>
      <c r="BD40" s="278" t="s">
        <v>184</v>
      </c>
      <c r="BE40" s="278" t="s">
        <v>184</v>
      </c>
      <c r="BF40" s="278" t="s">
        <v>184</v>
      </c>
      <c r="BG40" s="278" t="s">
        <v>184</v>
      </c>
      <c r="BH40" s="278" t="s">
        <v>184</v>
      </c>
      <c r="BI40" s="278" t="s">
        <v>184</v>
      </c>
      <c r="BJ40" s="278" t="s">
        <v>184</v>
      </c>
      <c r="BK40" s="278" t="s">
        <v>184</v>
      </c>
      <c r="BL40" s="278" t="s">
        <v>184</v>
      </c>
      <c r="BM40" s="278" t="s">
        <v>184</v>
      </c>
      <c r="BN40" s="278" t="s">
        <v>184</v>
      </c>
      <c r="BO40" s="278" t="s">
        <v>184</v>
      </c>
      <c r="BP40" s="278" t="s">
        <v>184</v>
      </c>
      <c r="BQ40" s="278" t="s">
        <v>184</v>
      </c>
      <c r="BR40" s="278" t="s">
        <v>184</v>
      </c>
      <c r="BS40" s="278" t="s">
        <v>184</v>
      </c>
      <c r="BT40" s="278" t="s">
        <v>184</v>
      </c>
      <c r="BU40" s="278" t="s">
        <v>184</v>
      </c>
      <c r="BV40" s="278" t="s">
        <v>184</v>
      </c>
      <c r="BW40" s="278" t="s">
        <v>184</v>
      </c>
      <c r="BX40" s="278" t="s">
        <v>184</v>
      </c>
      <c r="BY40" s="293">
        <v>6.664761904761904</v>
      </c>
      <c r="BZ40" s="293">
        <v>6.6150000000000002</v>
      </c>
      <c r="CA40" s="293">
        <v>6.653999999999999</v>
      </c>
      <c r="CB40" s="293">
        <v>6.5963636363636367</v>
      </c>
      <c r="CC40" s="293">
        <v>6.5727272727272723</v>
      </c>
      <c r="CD40" s="293">
        <v>6.5727272727272714</v>
      </c>
      <c r="CE40" s="293">
        <v>6.4336363636363663</v>
      </c>
      <c r="CF40" s="293">
        <v>6.4431578947368413</v>
      </c>
      <c r="CG40" s="293">
        <v>6.4872727272727282</v>
      </c>
      <c r="CH40" s="278">
        <v>6.510434782608697</v>
      </c>
      <c r="CI40" s="278">
        <v>6.5344999999999969</v>
      </c>
      <c r="CJ40" s="278">
        <v>6.5309523809523826</v>
      </c>
      <c r="CK40" s="278">
        <v>6.6590909090909101</v>
      </c>
      <c r="CL40" s="278">
        <v>6.8684210526315779</v>
      </c>
      <c r="CM40" s="278">
        <v>6.88</v>
      </c>
      <c r="CN40" s="278">
        <v>6.88</v>
      </c>
      <c r="CO40" s="278">
        <v>6.88</v>
      </c>
      <c r="CP40" s="278">
        <v>6.88</v>
      </c>
      <c r="CQ40" s="278">
        <v>6.8985714285714277</v>
      </c>
      <c r="CR40" s="278">
        <v>6.9577272727272721</v>
      </c>
      <c r="CS40" s="278">
        <v>6.9668181818181809</v>
      </c>
      <c r="CT40" s="278">
        <v>6.9415789473684217</v>
      </c>
      <c r="CU40" s="278">
        <v>6.93</v>
      </c>
      <c r="CV40" s="278">
        <v>6.9631578947368427</v>
      </c>
      <c r="CW40" s="278">
        <v>6.9895238095238099</v>
      </c>
      <c r="CX40" s="278">
        <v>6.8961111111111126</v>
      </c>
      <c r="CY40" s="278">
        <v>6.9768181818181825</v>
      </c>
      <c r="CZ40" s="278">
        <v>6.806</v>
      </c>
      <c r="DA40" s="278">
        <v>6.758181818181817</v>
      </c>
      <c r="DB40" s="278">
        <v>6.5049999999999999</v>
      </c>
      <c r="DC40" s="278">
        <v>6.1275000000000004</v>
      </c>
      <c r="DD40" s="278">
        <v>5.6563636363636371</v>
      </c>
      <c r="DE40" s="278">
        <v>5.2304545454545437</v>
      </c>
      <c r="DF40" s="278">
        <v>4.8563157894736841</v>
      </c>
      <c r="DG40" s="278">
        <v>4.6777272727272745</v>
      </c>
      <c r="DH40" s="278">
        <v>4.59</v>
      </c>
      <c r="DI40" s="278">
        <v>4.5589473684210517</v>
      </c>
      <c r="DJ40" s="278">
        <v>4.6461904761904762</v>
      </c>
      <c r="DK40" s="278">
        <v>4.9000000000000004</v>
      </c>
      <c r="DL40" s="278">
        <v>4.9626315789473683</v>
      </c>
      <c r="DM40" s="278">
        <v>4.9360869565217396</v>
      </c>
      <c r="DN40" s="278">
        <v>4.8895238095238103</v>
      </c>
      <c r="DO40" s="278">
        <v>4.875</v>
      </c>
      <c r="DP40" s="278">
        <v>4.877142857142859</v>
      </c>
      <c r="DQ40" s="278">
        <v>4.8519047619047608</v>
      </c>
      <c r="DR40" s="278">
        <v>4.6855000000000002</v>
      </c>
      <c r="DS40" s="278">
        <v>4.4319047619047627</v>
      </c>
      <c r="DT40" s="278">
        <v>4.3840000000000003</v>
      </c>
      <c r="DU40" s="278">
        <v>4.3063157894736852</v>
      </c>
      <c r="DV40" s="278">
        <v>4.1111111111111107</v>
      </c>
      <c r="DW40" s="278">
        <v>4.0323809523809526</v>
      </c>
      <c r="DX40" s="278">
        <v>4.0484999999999989</v>
      </c>
      <c r="DY40" s="278">
        <v>4.0599999999999996</v>
      </c>
      <c r="DZ40" s="278">
        <v>4.04</v>
      </c>
      <c r="EA40" s="278">
        <v>4.0199999999999996</v>
      </c>
      <c r="EB40" s="278">
        <v>4.03</v>
      </c>
      <c r="EC40" s="278">
        <v>4</v>
      </c>
      <c r="ED40" s="278">
        <v>4.01</v>
      </c>
      <c r="EE40" s="278">
        <v>4.08</v>
      </c>
      <c r="EF40" s="278">
        <v>4.16</v>
      </c>
      <c r="EG40" s="278">
        <v>4.25</v>
      </c>
      <c r="EH40" s="278">
        <v>4.5199999999999996</v>
      </c>
      <c r="EI40" s="278">
        <v>5.51</v>
      </c>
      <c r="EJ40" s="280">
        <v>5.66</v>
      </c>
      <c r="EK40" s="280">
        <v>5.65</v>
      </c>
      <c r="EL40" s="280">
        <v>5.61</v>
      </c>
      <c r="EM40" s="278">
        <v>5.59</v>
      </c>
      <c r="EN40" s="278">
        <v>5.56</v>
      </c>
      <c r="EO40" s="278">
        <v>5.52</v>
      </c>
      <c r="EP40" s="278">
        <v>5.51</v>
      </c>
      <c r="EQ40" s="278">
        <v>5.51</v>
      </c>
      <c r="ER40" s="278">
        <v>5.51</v>
      </c>
      <c r="ES40" s="278">
        <v>5.42</v>
      </c>
      <c r="ET40" s="278">
        <v>5.38</v>
      </c>
      <c r="EU40" s="278">
        <v>5.19</v>
      </c>
      <c r="EV40" s="278">
        <v>4.67</v>
      </c>
      <c r="EW40" s="278">
        <v>4.46</v>
      </c>
      <c r="EX40" s="278">
        <v>4.4000000000000004</v>
      </c>
      <c r="EY40" s="278">
        <v>4.34</v>
      </c>
      <c r="EZ40" s="278">
        <v>4.05</v>
      </c>
      <c r="FA40" s="278">
        <v>3.99</v>
      </c>
      <c r="FB40" s="278">
        <v>3.94</v>
      </c>
      <c r="FC40" s="278">
        <v>3.87</v>
      </c>
      <c r="FD40" s="278">
        <v>3.68</v>
      </c>
      <c r="FE40" s="278">
        <v>3.59</v>
      </c>
      <c r="FF40" s="278">
        <v>3.66</v>
      </c>
      <c r="FG40" s="278">
        <v>3.56</v>
      </c>
      <c r="FH40" s="278">
        <v>3.54</v>
      </c>
      <c r="FI40" s="278">
        <v>3.55</v>
      </c>
      <c r="FJ40" s="278">
        <v>3.57</v>
      </c>
      <c r="FK40" s="278">
        <v>3.84</v>
      </c>
      <c r="FL40" s="278">
        <v>4.0199999999999996</v>
      </c>
      <c r="FM40" s="278">
        <v>4.16</v>
      </c>
      <c r="FN40" s="277">
        <v>4.13</v>
      </c>
      <c r="FO40" s="278">
        <v>4.2</v>
      </c>
      <c r="FP40" s="278">
        <v>4.25</v>
      </c>
      <c r="FQ40" s="278">
        <v>4.3</v>
      </c>
      <c r="FR40" s="277">
        <v>4.3099999999999996</v>
      </c>
      <c r="FS40" s="278">
        <v>4.3099999999999996</v>
      </c>
      <c r="FT40" s="278">
        <v>4.32</v>
      </c>
      <c r="FU40" s="278">
        <v>4.3600000000000003</v>
      </c>
      <c r="FV40" s="278">
        <v>4.5999999999999996</v>
      </c>
      <c r="FW40" s="278">
        <v>4.51</v>
      </c>
      <c r="FX40" s="278">
        <v>4.55</v>
      </c>
      <c r="FY40" s="278">
        <v>4.67</v>
      </c>
      <c r="FZ40" s="278">
        <v>4.7699999999999996</v>
      </c>
    </row>
    <row r="41" spans="1:182" ht="15" customHeight="1">
      <c r="B41" s="276" t="s">
        <v>196</v>
      </c>
      <c r="C41" s="278">
        <v>6</v>
      </c>
      <c r="D41" s="278">
        <v>6</v>
      </c>
      <c r="E41" s="278">
        <v>6</v>
      </c>
      <c r="F41" s="278">
        <v>6</v>
      </c>
      <c r="G41" s="278">
        <v>6</v>
      </c>
      <c r="H41" s="278">
        <v>6</v>
      </c>
      <c r="I41" s="278">
        <v>6</v>
      </c>
      <c r="J41" s="278">
        <v>6</v>
      </c>
      <c r="K41" s="278">
        <v>6</v>
      </c>
      <c r="L41" s="278">
        <v>6</v>
      </c>
      <c r="M41" s="278">
        <v>6</v>
      </c>
      <c r="N41" s="278">
        <v>6</v>
      </c>
      <c r="O41" s="278">
        <v>6</v>
      </c>
      <c r="P41" s="278">
        <v>6</v>
      </c>
      <c r="Q41" s="278">
        <v>6</v>
      </c>
      <c r="R41" s="278">
        <v>6</v>
      </c>
      <c r="S41" s="278">
        <v>6</v>
      </c>
      <c r="T41" s="278">
        <v>6</v>
      </c>
      <c r="U41" s="278">
        <v>6</v>
      </c>
      <c r="V41" s="278">
        <v>6</v>
      </c>
      <c r="W41" s="278">
        <v>6</v>
      </c>
      <c r="X41" s="278">
        <v>6</v>
      </c>
      <c r="Y41" s="278">
        <v>6</v>
      </c>
      <c r="Z41" s="278">
        <v>6</v>
      </c>
      <c r="AA41" s="278">
        <v>6</v>
      </c>
      <c r="AB41" s="278">
        <v>6</v>
      </c>
      <c r="AC41" s="278">
        <v>6</v>
      </c>
      <c r="AD41" s="278">
        <v>6</v>
      </c>
      <c r="AE41" s="278">
        <v>6</v>
      </c>
      <c r="AF41" s="278">
        <v>6</v>
      </c>
      <c r="AG41" s="278">
        <v>6</v>
      </c>
      <c r="AH41" s="278">
        <v>6</v>
      </c>
      <c r="AI41" s="278">
        <v>6</v>
      </c>
      <c r="AJ41" s="278">
        <v>6</v>
      </c>
      <c r="AK41" s="278">
        <v>6</v>
      </c>
      <c r="AL41" s="278">
        <v>6</v>
      </c>
      <c r="AM41" s="278">
        <v>6.1</v>
      </c>
      <c r="AN41" s="290" t="s">
        <v>187</v>
      </c>
      <c r="AO41" s="290" t="s">
        <v>187</v>
      </c>
      <c r="AP41" s="290" t="s">
        <v>187</v>
      </c>
      <c r="AQ41" s="290" t="s">
        <v>187</v>
      </c>
      <c r="AR41" s="290" t="s">
        <v>187</v>
      </c>
      <c r="AS41" s="290" t="s">
        <v>187</v>
      </c>
      <c r="AT41" s="278">
        <v>6.2</v>
      </c>
      <c r="AU41" s="278">
        <v>6.23</v>
      </c>
      <c r="AV41" s="278">
        <v>6.13</v>
      </c>
      <c r="AW41" s="278">
        <v>6.02</v>
      </c>
      <c r="AX41" s="278">
        <v>6.05</v>
      </c>
      <c r="AY41" s="278">
        <v>5.67</v>
      </c>
      <c r="AZ41" s="278">
        <v>5.64</v>
      </c>
      <c r="BA41" s="278">
        <v>5.61</v>
      </c>
      <c r="BB41" s="278">
        <v>5.46</v>
      </c>
      <c r="BC41" s="278">
        <v>5.5</v>
      </c>
      <c r="BD41" s="278">
        <v>5.5</v>
      </c>
      <c r="BE41" s="278">
        <v>5.45</v>
      </c>
      <c r="BF41" s="278">
        <v>5.27</v>
      </c>
      <c r="BG41" s="278">
        <v>5.05</v>
      </c>
      <c r="BH41" s="278">
        <v>4.8499999999999996</v>
      </c>
      <c r="BI41" s="278">
        <v>5.2</v>
      </c>
      <c r="BJ41" s="278">
        <v>5.38</v>
      </c>
      <c r="BK41" s="278">
        <v>5.37</v>
      </c>
      <c r="BL41" s="278">
        <v>5.45</v>
      </c>
      <c r="BM41" s="278">
        <v>5.49</v>
      </c>
      <c r="BN41" s="278">
        <v>5.5</v>
      </c>
      <c r="BO41" s="278">
        <v>5.52</v>
      </c>
      <c r="BP41" s="278">
        <v>5.52</v>
      </c>
      <c r="BQ41" s="278">
        <v>5.53</v>
      </c>
      <c r="BR41" s="278">
        <v>5.52</v>
      </c>
      <c r="BS41" s="278">
        <v>5.53</v>
      </c>
      <c r="BT41" s="278">
        <v>5.51</v>
      </c>
      <c r="BU41" s="278">
        <v>5.53</v>
      </c>
      <c r="BV41" s="278">
        <v>5.59</v>
      </c>
      <c r="BW41" s="278">
        <v>5.55</v>
      </c>
      <c r="BX41" s="278">
        <v>5.55</v>
      </c>
      <c r="BY41" s="278">
        <v>5.55</v>
      </c>
      <c r="BZ41" s="278">
        <v>5.56</v>
      </c>
      <c r="CA41" s="290" t="s">
        <v>187</v>
      </c>
      <c r="CB41" s="278">
        <v>5.56</v>
      </c>
      <c r="CC41" s="278">
        <v>5.49</v>
      </c>
      <c r="CD41" s="278">
        <v>5.44</v>
      </c>
      <c r="CE41" s="278">
        <v>5.49</v>
      </c>
      <c r="CF41" s="278">
        <v>5.55</v>
      </c>
      <c r="CG41" s="278">
        <v>5.58</v>
      </c>
      <c r="CH41" s="278">
        <v>5.59</v>
      </c>
      <c r="CI41" s="278">
        <v>5.5</v>
      </c>
      <c r="CJ41" s="278">
        <v>5.45</v>
      </c>
      <c r="CK41" s="278">
        <v>5.5</v>
      </c>
      <c r="CL41" s="290" t="s">
        <v>187</v>
      </c>
      <c r="CM41" s="290" t="s">
        <v>187</v>
      </c>
      <c r="CN41" s="290" t="s">
        <v>187</v>
      </c>
      <c r="CO41" s="290" t="s">
        <v>187</v>
      </c>
      <c r="CP41" s="278">
        <v>5.87</v>
      </c>
      <c r="CQ41" s="278">
        <v>5.93</v>
      </c>
      <c r="CR41" s="290" t="s">
        <v>187</v>
      </c>
      <c r="CS41" s="278">
        <v>5.99</v>
      </c>
      <c r="CT41" s="278">
        <v>6.02</v>
      </c>
      <c r="CU41" s="278">
        <v>6.06</v>
      </c>
      <c r="CV41" s="278">
        <v>6.1</v>
      </c>
      <c r="CW41" s="278">
        <v>6.1</v>
      </c>
      <c r="CX41" s="290">
        <v>6.14</v>
      </c>
      <c r="CY41" s="290">
        <v>6.14</v>
      </c>
      <c r="CZ41" s="290">
        <v>5.49</v>
      </c>
      <c r="DA41" s="290" t="s">
        <v>187</v>
      </c>
      <c r="DB41" s="290" t="s">
        <v>187</v>
      </c>
      <c r="DC41" s="290" t="s">
        <v>187</v>
      </c>
      <c r="DD41" s="290" t="s">
        <v>187</v>
      </c>
      <c r="DE41" s="290" t="s">
        <v>187</v>
      </c>
      <c r="DF41" s="290" t="s">
        <v>187</v>
      </c>
      <c r="DG41" s="278">
        <v>4</v>
      </c>
      <c r="DH41" s="278">
        <v>4</v>
      </c>
      <c r="DI41" s="278">
        <v>4</v>
      </c>
      <c r="DJ41" s="290" t="s">
        <v>187</v>
      </c>
      <c r="DK41" s="290" t="s">
        <v>187</v>
      </c>
      <c r="DL41" s="290" t="s">
        <v>187</v>
      </c>
      <c r="DM41" s="278">
        <v>4.08</v>
      </c>
      <c r="DN41" s="290" t="s">
        <v>187</v>
      </c>
      <c r="DO41" s="290" t="s">
        <v>187</v>
      </c>
      <c r="DP41" s="290" t="s">
        <v>187</v>
      </c>
      <c r="DQ41" s="290" t="s">
        <v>187</v>
      </c>
      <c r="DR41" s="290" t="s">
        <v>187</v>
      </c>
      <c r="DS41" s="290" t="s">
        <v>187</v>
      </c>
      <c r="DT41" s="290" t="s">
        <v>187</v>
      </c>
      <c r="DU41" s="290" t="s">
        <v>187</v>
      </c>
      <c r="DV41" s="290" t="s">
        <v>187</v>
      </c>
      <c r="DW41" s="290" t="s">
        <v>187</v>
      </c>
      <c r="DX41" s="290" t="s">
        <v>187</v>
      </c>
      <c r="DY41" s="278">
        <v>3.51</v>
      </c>
      <c r="DZ41" s="278" t="s">
        <v>187</v>
      </c>
      <c r="EA41" s="278" t="s">
        <v>187</v>
      </c>
      <c r="EB41" s="278" t="s">
        <v>187</v>
      </c>
      <c r="EC41" s="278" t="s">
        <v>187</v>
      </c>
      <c r="ED41" s="290" t="s">
        <v>187</v>
      </c>
      <c r="EE41" s="278">
        <v>3.55</v>
      </c>
      <c r="EF41" s="290" t="s">
        <v>187</v>
      </c>
      <c r="EG41" s="278">
        <v>3.71</v>
      </c>
      <c r="EH41" s="278">
        <v>3.95</v>
      </c>
      <c r="EI41" s="290" t="s">
        <v>187</v>
      </c>
      <c r="EJ41" s="280">
        <v>4.74</v>
      </c>
      <c r="EK41" s="291" t="s">
        <v>187</v>
      </c>
      <c r="EL41" s="280">
        <v>4.7</v>
      </c>
      <c r="EM41" s="291" t="s">
        <v>187</v>
      </c>
      <c r="EN41" s="291" t="s">
        <v>187</v>
      </c>
      <c r="EO41" s="278">
        <v>4.62</v>
      </c>
      <c r="EP41" s="290" t="s">
        <v>187</v>
      </c>
      <c r="EQ41" s="290">
        <v>4.5599999999999996</v>
      </c>
      <c r="ER41" s="290" t="s">
        <v>187</v>
      </c>
      <c r="ES41" s="290" t="s">
        <v>187</v>
      </c>
      <c r="ET41" s="278">
        <v>4.28</v>
      </c>
      <c r="EU41" s="290" t="s">
        <v>187</v>
      </c>
      <c r="EV41" s="278">
        <v>3.95</v>
      </c>
      <c r="EW41" s="278" t="s">
        <v>187</v>
      </c>
      <c r="EX41" s="278" t="s">
        <v>187</v>
      </c>
      <c r="EY41" s="278" t="s">
        <v>187</v>
      </c>
      <c r="EZ41" s="290" t="s">
        <v>187</v>
      </c>
      <c r="FA41" s="290" t="s">
        <v>187</v>
      </c>
      <c r="FB41" s="290" t="s">
        <v>187</v>
      </c>
      <c r="FC41" s="278">
        <v>2.67</v>
      </c>
      <c r="FD41" s="278" t="s">
        <v>187</v>
      </c>
      <c r="FE41" s="278" t="s">
        <v>187</v>
      </c>
      <c r="FF41" s="278" t="s">
        <v>187</v>
      </c>
      <c r="FG41" s="278" t="s">
        <v>187</v>
      </c>
      <c r="FH41" s="278">
        <v>2.46</v>
      </c>
      <c r="FI41" s="278">
        <v>2.56</v>
      </c>
      <c r="FJ41" s="278" t="s">
        <v>187</v>
      </c>
      <c r="FK41" s="278" t="s">
        <v>187</v>
      </c>
      <c r="FL41" s="278" t="s">
        <v>187</v>
      </c>
      <c r="FM41" s="278" t="s">
        <v>187</v>
      </c>
      <c r="FN41" s="291" t="s">
        <v>187</v>
      </c>
      <c r="FO41" s="278">
        <v>3.6</v>
      </c>
      <c r="FP41" s="278">
        <v>3.56</v>
      </c>
      <c r="FQ41" s="278">
        <v>3.61</v>
      </c>
      <c r="FR41" s="291" t="s">
        <v>187</v>
      </c>
      <c r="FS41" s="290" t="s">
        <v>187</v>
      </c>
      <c r="FT41" s="290" t="s">
        <v>187</v>
      </c>
      <c r="FU41" s="290" t="s">
        <v>187</v>
      </c>
      <c r="FV41" s="290" t="s">
        <v>187</v>
      </c>
      <c r="FW41" s="290" t="s">
        <v>187</v>
      </c>
      <c r="FX41" s="290" t="s">
        <v>187</v>
      </c>
      <c r="FY41" s="290" t="s">
        <v>187</v>
      </c>
      <c r="FZ41" s="290" t="s">
        <v>187</v>
      </c>
    </row>
    <row r="42" spans="1:182" ht="15" customHeight="1">
      <c r="B42" s="276"/>
      <c r="C42" s="278"/>
      <c r="D42" s="278"/>
      <c r="E42" s="278"/>
      <c r="F42" s="278"/>
      <c r="G42" s="278"/>
      <c r="H42" s="278"/>
      <c r="I42" s="278"/>
      <c r="J42" s="278"/>
      <c r="K42" s="278"/>
      <c r="L42" s="278"/>
      <c r="M42" s="278"/>
      <c r="N42" s="278"/>
      <c r="O42" s="278"/>
      <c r="P42" s="278"/>
      <c r="Q42" s="278"/>
      <c r="R42" s="278"/>
      <c r="S42" s="278"/>
      <c r="T42" s="278"/>
      <c r="U42" s="278"/>
      <c r="V42" s="278"/>
      <c r="W42" s="278"/>
      <c r="X42" s="278"/>
      <c r="Y42" s="278"/>
      <c r="Z42" s="278"/>
      <c r="AA42" s="278"/>
      <c r="AB42" s="278"/>
      <c r="AC42" s="278"/>
      <c r="AD42" s="278"/>
      <c r="AE42" s="278"/>
      <c r="AF42" s="278"/>
      <c r="AG42" s="278"/>
      <c r="AH42" s="278"/>
      <c r="AI42" s="278"/>
      <c r="AJ42" s="278"/>
      <c r="AK42" s="278"/>
      <c r="AL42" s="278"/>
      <c r="AM42" s="278"/>
      <c r="AN42" s="290"/>
      <c r="AO42" s="290"/>
      <c r="AP42" s="290"/>
      <c r="AQ42" s="290"/>
      <c r="AR42" s="290"/>
      <c r="AS42" s="290"/>
      <c r="AT42" s="278"/>
      <c r="AU42" s="278"/>
      <c r="AV42" s="278"/>
      <c r="AW42" s="278"/>
      <c r="AX42" s="278"/>
      <c r="AY42" s="278"/>
      <c r="AZ42" s="278"/>
      <c r="BA42" s="278"/>
      <c r="BB42" s="278"/>
      <c r="BC42" s="278"/>
      <c r="BD42" s="278"/>
      <c r="BE42" s="278"/>
      <c r="BF42" s="278"/>
      <c r="BG42" s="278"/>
      <c r="BH42" s="278"/>
      <c r="BI42" s="278"/>
      <c r="BJ42" s="278"/>
      <c r="BK42" s="278"/>
      <c r="BL42" s="278"/>
      <c r="BM42" s="278"/>
      <c r="BN42" s="278"/>
      <c r="BO42" s="278"/>
      <c r="BP42" s="278"/>
      <c r="BQ42" s="278"/>
      <c r="BR42" s="278"/>
      <c r="BS42" s="278"/>
      <c r="BT42" s="278"/>
      <c r="BU42" s="278"/>
      <c r="BV42" s="278"/>
      <c r="BW42" s="278"/>
      <c r="BX42" s="278"/>
      <c r="BY42" s="278"/>
      <c r="BZ42" s="278"/>
      <c r="CA42" s="290"/>
      <c r="CB42" s="278"/>
      <c r="CC42" s="278"/>
      <c r="CD42" s="278"/>
      <c r="CE42" s="278"/>
      <c r="CF42" s="278"/>
      <c r="CG42" s="278"/>
      <c r="CH42" s="278"/>
      <c r="CI42" s="278"/>
      <c r="CJ42" s="278"/>
      <c r="CK42" s="278"/>
      <c r="CL42" s="290"/>
      <c r="CM42" s="290"/>
      <c r="CN42" s="290"/>
      <c r="CO42" s="290"/>
      <c r="CP42" s="278"/>
      <c r="CQ42" s="278"/>
      <c r="CR42" s="290"/>
      <c r="CS42" s="278"/>
      <c r="CT42" s="278"/>
      <c r="CU42" s="278"/>
      <c r="CV42" s="278"/>
      <c r="CW42" s="278"/>
      <c r="CX42" s="290"/>
      <c r="CY42" s="290"/>
      <c r="CZ42" s="290"/>
      <c r="DA42" s="290"/>
      <c r="DB42" s="290"/>
      <c r="DC42" s="290"/>
      <c r="DD42" s="290"/>
      <c r="DE42" s="290"/>
      <c r="DF42" s="290"/>
      <c r="DG42" s="278"/>
      <c r="DH42" s="278"/>
      <c r="DI42" s="278"/>
      <c r="DJ42" s="290"/>
      <c r="DK42" s="290"/>
      <c r="DL42" s="290"/>
      <c r="DM42" s="278"/>
      <c r="DN42" s="290"/>
      <c r="DO42" s="290"/>
      <c r="DP42" s="290"/>
      <c r="DQ42" s="290"/>
      <c r="DR42" s="290"/>
      <c r="DS42" s="290"/>
      <c r="DT42" s="290"/>
      <c r="DU42" s="290"/>
      <c r="DV42" s="290"/>
      <c r="DW42" s="290"/>
      <c r="DX42" s="290"/>
      <c r="DY42" s="278"/>
      <c r="DZ42" s="278"/>
      <c r="EA42" s="278"/>
      <c r="EB42" s="278"/>
      <c r="EC42" s="278"/>
      <c r="ED42" s="290"/>
      <c r="EE42" s="278"/>
      <c r="EF42" s="290"/>
      <c r="EG42" s="278"/>
      <c r="EH42" s="278"/>
      <c r="EI42" s="290"/>
      <c r="EJ42" s="280"/>
      <c r="EK42" s="291"/>
      <c r="EL42" s="280"/>
      <c r="EM42" s="291"/>
      <c r="EN42" s="291"/>
      <c r="EO42" s="278"/>
      <c r="EP42" s="290"/>
      <c r="EQ42" s="290"/>
      <c r="ER42" s="290"/>
      <c r="ES42" s="290"/>
      <c r="ET42" s="278"/>
      <c r="EU42" s="290"/>
      <c r="EV42" s="278"/>
      <c r="EW42" s="278"/>
      <c r="EX42" s="278"/>
      <c r="EY42" s="278"/>
      <c r="EZ42" s="290"/>
      <c r="FA42" s="290"/>
      <c r="FB42" s="290"/>
      <c r="FC42" s="278"/>
      <c r="FD42" s="278"/>
      <c r="FE42" s="278"/>
      <c r="FF42" s="278"/>
      <c r="FG42" s="278"/>
      <c r="FH42" s="278"/>
      <c r="FI42" s="278"/>
      <c r="FJ42" s="278"/>
      <c r="FK42" s="278"/>
      <c r="FL42" s="278"/>
      <c r="FM42" s="278"/>
      <c r="FN42" s="291"/>
      <c r="FO42" s="278"/>
      <c r="FP42" s="278"/>
      <c r="FQ42" s="278"/>
      <c r="FR42" s="291"/>
      <c r="FS42" s="290"/>
      <c r="FT42" s="290"/>
      <c r="FU42" s="290"/>
      <c r="FV42" s="290"/>
      <c r="FW42" s="290"/>
      <c r="FX42" s="290"/>
      <c r="FY42" s="290"/>
      <c r="FZ42" s="290"/>
    </row>
    <row r="43" spans="1:182" ht="15" customHeight="1">
      <c r="B43" s="287" t="s">
        <v>197</v>
      </c>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8"/>
      <c r="AK43" s="278"/>
      <c r="AL43" s="278"/>
      <c r="AM43" s="278"/>
      <c r="AN43" s="290"/>
      <c r="AO43" s="290"/>
      <c r="AP43" s="290"/>
      <c r="AQ43" s="290"/>
      <c r="AR43" s="290"/>
      <c r="AS43" s="290"/>
      <c r="AT43" s="278"/>
      <c r="AU43" s="278"/>
      <c r="AV43" s="278"/>
      <c r="AW43" s="278"/>
      <c r="AX43" s="278"/>
      <c r="AY43" s="278"/>
      <c r="AZ43" s="278"/>
      <c r="BA43" s="278"/>
      <c r="BB43" s="278"/>
      <c r="BC43" s="278"/>
      <c r="BD43" s="278"/>
      <c r="BE43" s="278"/>
      <c r="BF43" s="278"/>
      <c r="BG43" s="278"/>
      <c r="BH43" s="278"/>
      <c r="BI43" s="278"/>
      <c r="BJ43" s="278"/>
      <c r="BK43" s="278"/>
      <c r="BL43" s="278"/>
      <c r="BM43" s="278"/>
      <c r="BN43" s="278"/>
      <c r="BO43" s="278"/>
      <c r="BP43" s="278"/>
      <c r="BQ43" s="278"/>
      <c r="BR43" s="278"/>
      <c r="BS43" s="278"/>
      <c r="BT43" s="278"/>
      <c r="BU43" s="278"/>
      <c r="BV43" s="278"/>
      <c r="BW43" s="278"/>
      <c r="BX43" s="278"/>
      <c r="BY43" s="278"/>
      <c r="BZ43" s="278"/>
      <c r="CA43" s="290"/>
      <c r="CB43" s="278"/>
      <c r="CC43" s="278"/>
      <c r="CD43" s="278"/>
      <c r="CE43" s="278"/>
      <c r="CF43" s="278"/>
      <c r="CG43" s="278"/>
      <c r="CH43" s="278"/>
      <c r="CI43" s="278"/>
      <c r="CJ43" s="278"/>
      <c r="CK43" s="278"/>
      <c r="CL43" s="290"/>
      <c r="CM43" s="290"/>
      <c r="CN43" s="290"/>
      <c r="CO43" s="290"/>
      <c r="CP43" s="278"/>
      <c r="CQ43" s="278"/>
      <c r="CR43" s="290"/>
      <c r="CS43" s="278"/>
      <c r="CT43" s="278"/>
      <c r="CU43" s="278"/>
      <c r="CV43" s="278"/>
      <c r="CW43" s="278"/>
      <c r="CX43" s="278"/>
      <c r="CY43" s="278"/>
      <c r="CZ43" s="278"/>
      <c r="DA43" s="278"/>
      <c r="DB43" s="278"/>
      <c r="DC43" s="278"/>
      <c r="DD43" s="278"/>
      <c r="DE43" s="278"/>
      <c r="DF43" s="278"/>
      <c r="DG43" s="278"/>
      <c r="DH43" s="278"/>
      <c r="DI43" s="278"/>
      <c r="DJ43" s="278"/>
      <c r="DK43" s="278"/>
      <c r="DL43" s="278"/>
      <c r="DM43" s="278"/>
      <c r="DN43" s="278"/>
      <c r="DO43" s="278"/>
      <c r="DP43" s="278"/>
      <c r="DQ43" s="278"/>
      <c r="DR43" s="278"/>
      <c r="DS43" s="278"/>
      <c r="DT43" s="278"/>
      <c r="DU43" s="278"/>
      <c r="DV43" s="278"/>
      <c r="DW43" s="278"/>
      <c r="DX43" s="278"/>
      <c r="DY43" s="278"/>
      <c r="DZ43" s="278"/>
      <c r="EA43" s="278"/>
      <c r="EB43" s="278"/>
      <c r="EC43" s="278"/>
      <c r="ED43" s="278"/>
      <c r="EE43" s="278"/>
      <c r="EF43" s="278"/>
      <c r="EG43" s="278"/>
      <c r="EH43" s="278"/>
      <c r="EI43" s="278"/>
      <c r="EJ43" s="276"/>
      <c r="EK43" s="276"/>
      <c r="EL43" s="276"/>
      <c r="EM43" s="278"/>
      <c r="EN43" s="278"/>
      <c r="EO43" s="278"/>
      <c r="EP43" s="278"/>
      <c r="EQ43" s="278"/>
      <c r="ER43" s="278"/>
      <c r="ES43" s="278"/>
      <c r="ET43" s="278"/>
      <c r="EU43" s="278"/>
      <c r="EV43" s="278"/>
      <c r="EW43" s="285"/>
      <c r="EX43" s="278"/>
      <c r="EY43" s="278"/>
      <c r="EZ43" s="278"/>
      <c r="FA43" s="278"/>
      <c r="FB43" s="278"/>
      <c r="FC43" s="278"/>
      <c r="FD43" s="278"/>
      <c r="FE43" s="278"/>
      <c r="FF43" s="278"/>
      <c r="FG43" s="278"/>
      <c r="FH43" s="278"/>
      <c r="FI43" s="278"/>
      <c r="FJ43" s="278"/>
      <c r="FK43" s="278"/>
      <c r="FL43" s="278"/>
      <c r="FM43" s="278"/>
      <c r="FN43" s="276"/>
      <c r="FO43" s="276"/>
      <c r="FP43" s="276"/>
      <c r="FQ43" s="276"/>
      <c r="FR43" s="276"/>
      <c r="FS43" s="278"/>
      <c r="FT43" s="278"/>
      <c r="FU43" s="278"/>
      <c r="FV43" s="278"/>
      <c r="FW43" s="278"/>
      <c r="FX43" s="278"/>
      <c r="FY43" s="278"/>
      <c r="FZ43" s="278"/>
    </row>
    <row r="44" spans="1:182" ht="15" customHeight="1">
      <c r="B44" s="294"/>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N44" s="290"/>
      <c r="AO44" s="290"/>
      <c r="AP44" s="290"/>
      <c r="AQ44" s="290"/>
      <c r="AR44" s="290"/>
      <c r="AS44" s="290"/>
      <c r="AT44" s="278"/>
      <c r="AU44" s="278"/>
      <c r="AV44" s="278"/>
      <c r="AW44" s="278"/>
      <c r="AX44" s="278"/>
      <c r="AY44" s="278"/>
      <c r="AZ44" s="278"/>
      <c r="BA44" s="278"/>
      <c r="BB44" s="278"/>
      <c r="BC44" s="278"/>
      <c r="BD44" s="278"/>
      <c r="BE44" s="278"/>
      <c r="BF44" s="278"/>
      <c r="BG44" s="278"/>
      <c r="BH44" s="278"/>
      <c r="BI44" s="278"/>
      <c r="BJ44" s="278"/>
      <c r="BK44" s="278"/>
      <c r="BL44" s="278"/>
      <c r="BM44" s="278"/>
      <c r="BN44" s="278"/>
      <c r="BO44" s="278"/>
      <c r="BP44" s="278"/>
      <c r="BQ44" s="278"/>
      <c r="BR44" s="278"/>
      <c r="BS44" s="278"/>
      <c r="BT44" s="278"/>
      <c r="BU44" s="278"/>
      <c r="BV44" s="278"/>
      <c r="BW44" s="278"/>
      <c r="BX44" s="278"/>
      <c r="BY44" s="278"/>
      <c r="BZ44" s="278"/>
      <c r="CA44" s="290"/>
      <c r="CB44" s="278"/>
      <c r="CC44" s="278"/>
      <c r="CD44" s="278"/>
      <c r="CE44" s="278"/>
      <c r="CF44" s="278"/>
      <c r="CG44" s="278"/>
      <c r="CH44" s="278"/>
      <c r="CI44" s="278"/>
      <c r="CJ44" s="278"/>
      <c r="CK44" s="278"/>
      <c r="CL44" s="290"/>
      <c r="CM44" s="290"/>
      <c r="CN44" s="290"/>
      <c r="CO44" s="290"/>
      <c r="CP44" s="278"/>
      <c r="CQ44" s="278"/>
      <c r="CR44" s="290"/>
      <c r="CS44" s="278"/>
      <c r="CT44" s="278"/>
      <c r="CU44" s="278"/>
      <c r="CV44" s="278"/>
      <c r="CW44" s="278"/>
      <c r="CX44" s="278"/>
      <c r="CY44" s="278"/>
      <c r="CZ44" s="278"/>
      <c r="DA44" s="278"/>
      <c r="DB44" s="278"/>
      <c r="DC44" s="278"/>
      <c r="DD44" s="278"/>
      <c r="DE44" s="278"/>
      <c r="DF44" s="278"/>
      <c r="DG44" s="278"/>
      <c r="DH44" s="278"/>
      <c r="DI44" s="278"/>
      <c r="DJ44" s="278"/>
      <c r="DK44" s="278"/>
      <c r="DL44" s="278"/>
      <c r="DM44" s="278"/>
      <c r="DN44" s="278"/>
      <c r="DO44" s="278"/>
      <c r="DP44" s="278"/>
      <c r="DQ44" s="278"/>
      <c r="DR44" s="278"/>
      <c r="DS44" s="278"/>
      <c r="DT44" s="278"/>
      <c r="DU44" s="278"/>
      <c r="DV44" s="278"/>
      <c r="DW44" s="278"/>
      <c r="DX44" s="278"/>
      <c r="DY44" s="278"/>
      <c r="DZ44" s="278"/>
      <c r="EA44" s="278"/>
      <c r="EB44" s="278"/>
      <c r="EC44" s="278"/>
      <c r="ED44" s="278"/>
      <c r="EE44" s="278"/>
      <c r="EF44" s="278"/>
      <c r="EG44" s="278"/>
      <c r="EH44" s="278"/>
      <c r="EI44" s="278"/>
      <c r="EJ44" s="276"/>
      <c r="EK44" s="276"/>
      <c r="EL44" s="276"/>
      <c r="EM44" s="278"/>
      <c r="EN44" s="278"/>
      <c r="EO44" s="278"/>
      <c r="EP44" s="278"/>
      <c r="EQ44" s="278"/>
      <c r="ER44" s="278"/>
      <c r="ES44" s="278"/>
      <c r="ET44" s="278"/>
      <c r="EU44" s="278"/>
      <c r="EV44" s="278"/>
      <c r="EW44" s="285"/>
      <c r="EX44" s="278"/>
      <c r="EY44" s="278"/>
      <c r="EZ44" s="278"/>
      <c r="FA44" s="278"/>
      <c r="FB44" s="278"/>
      <c r="FC44" s="278"/>
      <c r="FD44" s="278"/>
      <c r="FE44" s="278"/>
      <c r="FF44" s="278"/>
      <c r="FG44" s="278"/>
      <c r="FH44" s="278"/>
      <c r="FI44" s="278"/>
      <c r="FJ44" s="278"/>
      <c r="FK44" s="278"/>
      <c r="FL44" s="278"/>
      <c r="FM44" s="278"/>
      <c r="FN44" s="276"/>
      <c r="FO44" s="276"/>
      <c r="FP44" s="276"/>
      <c r="FQ44" s="276"/>
      <c r="FR44" s="276"/>
      <c r="FS44" s="278"/>
      <c r="FT44" s="278"/>
      <c r="FU44" s="278"/>
      <c r="FV44" s="278"/>
      <c r="FW44" s="278"/>
      <c r="FX44" s="278"/>
      <c r="FY44" s="278"/>
      <c r="FZ44" s="278"/>
    </row>
    <row r="45" spans="1:182" ht="15" customHeight="1">
      <c r="A45" s="295"/>
      <c r="B45" s="287" t="s">
        <v>198</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90"/>
      <c r="AO45" s="290"/>
      <c r="AP45" s="290"/>
      <c r="AQ45" s="290"/>
      <c r="AR45" s="290"/>
      <c r="AS45" s="290"/>
      <c r="AT45" s="278"/>
      <c r="AU45" s="278"/>
      <c r="AV45" s="278"/>
      <c r="AW45" s="278"/>
      <c r="AX45" s="278"/>
      <c r="AY45" s="278"/>
      <c r="AZ45" s="278"/>
      <c r="BA45" s="278"/>
      <c r="BB45" s="278"/>
      <c r="BC45" s="278"/>
      <c r="BD45" s="278"/>
      <c r="BE45" s="278"/>
      <c r="BF45" s="278"/>
      <c r="BG45" s="278"/>
      <c r="BH45" s="278"/>
      <c r="BI45" s="278"/>
      <c r="BJ45" s="278"/>
      <c r="BK45" s="278"/>
      <c r="BL45" s="278"/>
      <c r="BM45" s="278"/>
      <c r="BN45" s="278"/>
      <c r="BO45" s="278"/>
      <c r="BP45" s="278"/>
      <c r="BQ45" s="278"/>
      <c r="BR45" s="278"/>
      <c r="BS45" s="278"/>
      <c r="BT45" s="278"/>
      <c r="BU45" s="278"/>
      <c r="BV45" s="278"/>
      <c r="BW45" s="278"/>
      <c r="BX45" s="278"/>
      <c r="BY45" s="278"/>
      <c r="BZ45" s="278"/>
      <c r="CA45" s="290"/>
      <c r="CB45" s="278"/>
      <c r="CC45" s="278"/>
      <c r="CD45" s="278"/>
      <c r="CE45" s="278"/>
      <c r="CF45" s="278"/>
      <c r="CG45" s="278"/>
      <c r="CH45" s="278"/>
      <c r="CI45" s="278"/>
      <c r="CJ45" s="278"/>
      <c r="CK45" s="278"/>
      <c r="CL45" s="290"/>
      <c r="CM45" s="290"/>
      <c r="CN45" s="290"/>
      <c r="CO45" s="290"/>
      <c r="CP45" s="278"/>
      <c r="CQ45" s="278"/>
      <c r="CR45" s="290"/>
      <c r="CS45" s="278"/>
      <c r="CT45" s="278"/>
      <c r="CU45" s="278"/>
      <c r="CV45" s="278"/>
      <c r="CW45" s="278"/>
      <c r="CX45" s="278"/>
      <c r="CY45" s="278"/>
      <c r="CZ45" s="278"/>
      <c r="DA45" s="278"/>
      <c r="DB45" s="278"/>
      <c r="DC45" s="278"/>
      <c r="DD45" s="278"/>
      <c r="DE45" s="278"/>
      <c r="DF45" s="278"/>
      <c r="DG45" s="278"/>
      <c r="DH45" s="278"/>
      <c r="DI45" s="278"/>
      <c r="DJ45" s="278"/>
      <c r="DK45" s="278"/>
      <c r="DL45" s="278"/>
      <c r="DM45" s="278"/>
      <c r="DN45" s="278"/>
      <c r="DO45" s="278"/>
      <c r="DP45" s="278"/>
      <c r="DQ45" s="278"/>
      <c r="DR45" s="278"/>
      <c r="DS45" s="278"/>
      <c r="DT45" s="278"/>
      <c r="DU45" s="278"/>
      <c r="DV45" s="278"/>
      <c r="DW45" s="278"/>
      <c r="DX45" s="278"/>
      <c r="DY45" s="278"/>
      <c r="DZ45" s="278"/>
      <c r="EA45" s="278"/>
      <c r="EB45" s="278"/>
      <c r="EC45" s="278"/>
      <c r="ED45" s="278"/>
      <c r="EE45" s="278"/>
      <c r="EF45" s="278"/>
      <c r="EG45" s="278"/>
      <c r="EH45" s="278"/>
      <c r="EI45" s="278"/>
      <c r="EJ45" s="276"/>
      <c r="EK45" s="276"/>
      <c r="EL45" s="276"/>
      <c r="EM45" s="278"/>
      <c r="EN45" s="278"/>
      <c r="EO45" s="278"/>
      <c r="EP45" s="278"/>
      <c r="EQ45" s="278"/>
      <c r="ER45" s="278"/>
      <c r="ES45" s="278"/>
      <c r="ET45" s="278"/>
      <c r="EU45" s="278"/>
      <c r="EV45" s="278"/>
      <c r="EW45" s="285"/>
      <c r="EX45" s="278"/>
      <c r="EY45" s="278"/>
      <c r="EZ45" s="278"/>
      <c r="FA45" s="278"/>
      <c r="FB45" s="278"/>
      <c r="FC45" s="278"/>
      <c r="FD45" s="278"/>
      <c r="FE45" s="278"/>
      <c r="FF45" s="278"/>
      <c r="FG45" s="278"/>
      <c r="FH45" s="278"/>
      <c r="FI45" s="278"/>
      <c r="FJ45" s="278"/>
      <c r="FK45" s="278"/>
      <c r="FL45" s="278"/>
      <c r="FM45" s="278"/>
      <c r="FN45" s="276"/>
      <c r="FO45" s="276"/>
      <c r="FP45" s="276"/>
      <c r="FQ45" s="276"/>
      <c r="FR45" s="276"/>
      <c r="FS45" s="278"/>
      <c r="FT45" s="278"/>
      <c r="FU45" s="278"/>
      <c r="FV45" s="278"/>
      <c r="FW45" s="278"/>
      <c r="FX45" s="278"/>
      <c r="FY45" s="278"/>
      <c r="FZ45" s="278"/>
    </row>
    <row r="46" spans="1:182" ht="15" customHeight="1">
      <c r="A46" s="295"/>
      <c r="B46" s="276" t="s">
        <v>199</v>
      </c>
      <c r="C46" s="278">
        <v>2</v>
      </c>
      <c r="D46" s="278">
        <v>2</v>
      </c>
      <c r="E46" s="278">
        <v>2</v>
      </c>
      <c r="F46" s="278">
        <v>2</v>
      </c>
      <c r="G46" s="278">
        <v>2</v>
      </c>
      <c r="H46" s="278">
        <v>2</v>
      </c>
      <c r="I46" s="278">
        <v>2</v>
      </c>
      <c r="J46" s="278">
        <v>2</v>
      </c>
      <c r="K46" s="278">
        <v>2</v>
      </c>
      <c r="L46" s="278">
        <v>2</v>
      </c>
      <c r="M46" s="278">
        <v>2</v>
      </c>
      <c r="N46" s="278">
        <v>2</v>
      </c>
      <c r="O46" s="278">
        <v>2</v>
      </c>
      <c r="P46" s="278">
        <v>2</v>
      </c>
      <c r="Q46" s="278">
        <v>2</v>
      </c>
      <c r="R46" s="278">
        <v>2</v>
      </c>
      <c r="S46" s="278">
        <v>2</v>
      </c>
      <c r="T46" s="278">
        <v>2</v>
      </c>
      <c r="U46" s="278">
        <v>2</v>
      </c>
      <c r="V46" s="278">
        <v>2</v>
      </c>
      <c r="W46" s="278">
        <v>2</v>
      </c>
      <c r="X46" s="278">
        <v>2</v>
      </c>
      <c r="Y46" s="278">
        <v>2</v>
      </c>
      <c r="Z46" s="278">
        <v>2</v>
      </c>
      <c r="AA46" s="278">
        <v>2</v>
      </c>
      <c r="AB46" s="278">
        <v>2</v>
      </c>
      <c r="AC46" s="278">
        <v>2</v>
      </c>
      <c r="AD46" s="278">
        <v>2</v>
      </c>
      <c r="AE46" s="278">
        <v>2</v>
      </c>
      <c r="AF46" s="278">
        <v>2</v>
      </c>
      <c r="AG46" s="278">
        <v>2</v>
      </c>
      <c r="AH46" s="278">
        <v>2</v>
      </c>
      <c r="AI46" s="278">
        <v>2</v>
      </c>
      <c r="AJ46" s="278">
        <v>2</v>
      </c>
      <c r="AK46" s="278">
        <v>2</v>
      </c>
      <c r="AL46" s="278">
        <v>2</v>
      </c>
      <c r="AM46" s="278">
        <v>2</v>
      </c>
      <c r="AN46" s="278">
        <v>2</v>
      </c>
      <c r="AO46" s="278">
        <v>2</v>
      </c>
      <c r="AP46" s="278">
        <v>2</v>
      </c>
      <c r="AQ46" s="278">
        <v>2</v>
      </c>
      <c r="AR46" s="278">
        <v>2</v>
      </c>
      <c r="AS46" s="278">
        <v>2</v>
      </c>
      <c r="AT46" s="278">
        <v>2</v>
      </c>
      <c r="AU46" s="278">
        <v>2</v>
      </c>
      <c r="AV46" s="278">
        <v>2</v>
      </c>
      <c r="AW46" s="278">
        <v>2</v>
      </c>
      <c r="AX46" s="278">
        <v>2</v>
      </c>
      <c r="AY46" s="278">
        <v>2</v>
      </c>
      <c r="AZ46" s="278">
        <v>2</v>
      </c>
      <c r="BA46" s="278">
        <v>2</v>
      </c>
      <c r="BB46" s="278">
        <v>2</v>
      </c>
      <c r="BC46" s="278">
        <v>2</v>
      </c>
      <c r="BD46" s="278">
        <v>2</v>
      </c>
      <c r="BE46" s="278">
        <v>2</v>
      </c>
      <c r="BF46" s="278">
        <v>2</v>
      </c>
      <c r="BG46" s="278">
        <v>2</v>
      </c>
      <c r="BH46" s="278">
        <v>2</v>
      </c>
      <c r="BI46" s="278">
        <v>2</v>
      </c>
      <c r="BJ46" s="278">
        <v>2</v>
      </c>
      <c r="BK46" s="278">
        <v>2</v>
      </c>
      <c r="BL46" s="278">
        <v>2</v>
      </c>
      <c r="BM46" s="278">
        <v>2</v>
      </c>
      <c r="BN46" s="278">
        <v>2</v>
      </c>
      <c r="BO46" s="278">
        <v>2</v>
      </c>
      <c r="BP46" s="278">
        <v>2</v>
      </c>
      <c r="BQ46" s="278">
        <v>2</v>
      </c>
      <c r="BR46" s="278">
        <v>2</v>
      </c>
      <c r="BS46" s="278">
        <v>2</v>
      </c>
      <c r="BT46" s="278">
        <v>2</v>
      </c>
      <c r="BU46" s="278">
        <v>2</v>
      </c>
      <c r="BV46" s="278">
        <v>2</v>
      </c>
      <c r="BW46" s="278">
        <v>2</v>
      </c>
      <c r="BX46" s="278">
        <v>2</v>
      </c>
      <c r="BY46" s="278">
        <v>2</v>
      </c>
      <c r="BZ46" s="278">
        <v>2</v>
      </c>
      <c r="CA46" s="278">
        <v>2</v>
      </c>
      <c r="CB46" s="278">
        <v>2</v>
      </c>
      <c r="CC46" s="278">
        <v>2</v>
      </c>
      <c r="CD46" s="278">
        <v>2</v>
      </c>
      <c r="CE46" s="278">
        <v>2</v>
      </c>
      <c r="CF46" s="278">
        <v>2</v>
      </c>
      <c r="CG46" s="278">
        <v>2</v>
      </c>
      <c r="CH46" s="278">
        <v>2</v>
      </c>
      <c r="CI46" s="278">
        <v>2</v>
      </c>
      <c r="CJ46" s="278">
        <v>2</v>
      </c>
      <c r="CK46" s="278">
        <v>2</v>
      </c>
      <c r="CL46" s="278">
        <v>2</v>
      </c>
      <c r="CM46" s="278">
        <v>2</v>
      </c>
      <c r="CN46" s="278">
        <v>2</v>
      </c>
      <c r="CO46" s="278">
        <v>2</v>
      </c>
      <c r="CP46" s="278">
        <v>2</v>
      </c>
      <c r="CQ46" s="278">
        <v>2</v>
      </c>
      <c r="CR46" s="278">
        <v>2</v>
      </c>
      <c r="CS46" s="278">
        <v>2</v>
      </c>
      <c r="CT46" s="278">
        <v>2</v>
      </c>
      <c r="CU46" s="278">
        <v>2</v>
      </c>
      <c r="CV46" s="278">
        <v>2</v>
      </c>
      <c r="CW46" s="278">
        <v>2</v>
      </c>
      <c r="CX46" s="278">
        <v>2</v>
      </c>
      <c r="CY46" s="278">
        <v>2</v>
      </c>
      <c r="CZ46" s="278">
        <v>2</v>
      </c>
      <c r="DA46" s="278">
        <v>2</v>
      </c>
      <c r="DB46" s="278">
        <v>1.5</v>
      </c>
      <c r="DC46" s="278">
        <v>1</v>
      </c>
      <c r="DD46" s="278">
        <v>1</v>
      </c>
      <c r="DE46" s="278">
        <v>0.5</v>
      </c>
      <c r="DF46" s="278">
        <v>0.9</v>
      </c>
      <c r="DG46" s="278">
        <v>0.92</v>
      </c>
      <c r="DH46" s="278">
        <v>0.93</v>
      </c>
      <c r="DI46" s="278">
        <v>0.93</v>
      </c>
      <c r="DJ46" s="278">
        <v>0.93</v>
      </c>
      <c r="DK46" s="278">
        <v>0.93</v>
      </c>
      <c r="DL46" s="278">
        <v>0.93</v>
      </c>
      <c r="DM46" s="278">
        <v>0.93</v>
      </c>
      <c r="DN46" s="278">
        <v>0.83</v>
      </c>
      <c r="DO46" s="278">
        <v>0.84</v>
      </c>
      <c r="DP46" s="278">
        <v>0.84</v>
      </c>
      <c r="DQ46" s="278">
        <v>0.83</v>
      </c>
      <c r="DR46" s="278">
        <v>0.66</v>
      </c>
      <c r="DS46" s="278">
        <v>0.71</v>
      </c>
      <c r="DT46" s="278">
        <v>0.65</v>
      </c>
      <c r="DU46" s="278">
        <v>0.68</v>
      </c>
      <c r="DV46" s="278">
        <v>0.45</v>
      </c>
      <c r="DW46" s="278">
        <v>0.45</v>
      </c>
      <c r="DX46" s="278">
        <v>0.45</v>
      </c>
      <c r="DY46" s="278">
        <v>0.42</v>
      </c>
      <c r="DZ46" s="278">
        <v>0.4</v>
      </c>
      <c r="EA46" s="278">
        <v>0.46</v>
      </c>
      <c r="EB46" s="278">
        <v>0.44</v>
      </c>
      <c r="EC46" s="278">
        <v>0.42</v>
      </c>
      <c r="ED46" s="278">
        <v>0.44</v>
      </c>
      <c r="EE46" s="278">
        <v>0.44</v>
      </c>
      <c r="EF46" s="278">
        <v>0.45</v>
      </c>
      <c r="EG46" s="278">
        <v>0.44</v>
      </c>
      <c r="EH46" s="278">
        <v>0.42</v>
      </c>
      <c r="EI46" s="278">
        <v>0.69</v>
      </c>
      <c r="EJ46" s="280">
        <v>0.66</v>
      </c>
      <c r="EK46" s="280">
        <v>0.66</v>
      </c>
      <c r="EL46" s="280">
        <v>0.67</v>
      </c>
      <c r="EM46" s="278">
        <v>0.66</v>
      </c>
      <c r="EN46" s="278">
        <v>0.66</v>
      </c>
      <c r="EO46" s="278">
        <v>0.64</v>
      </c>
      <c r="EP46" s="278">
        <v>0.63</v>
      </c>
      <c r="EQ46" s="278">
        <v>0.66</v>
      </c>
      <c r="ER46" s="278">
        <v>0.67</v>
      </c>
      <c r="ES46" s="278">
        <v>0.65</v>
      </c>
      <c r="ET46" s="278">
        <v>0.64</v>
      </c>
      <c r="EU46" s="278">
        <v>0.55000000000000004</v>
      </c>
      <c r="EV46" s="278">
        <v>0.39</v>
      </c>
      <c r="EW46" s="278">
        <v>0.42</v>
      </c>
      <c r="EX46" s="278">
        <v>0.45</v>
      </c>
      <c r="EY46" s="278">
        <v>0.46</v>
      </c>
      <c r="EZ46" s="278">
        <v>0.47</v>
      </c>
      <c r="FA46" s="278">
        <v>0.46</v>
      </c>
      <c r="FB46" s="278">
        <v>0.45</v>
      </c>
      <c r="FC46" s="278">
        <v>0.46</v>
      </c>
      <c r="FD46" s="278">
        <v>0.45</v>
      </c>
      <c r="FE46" s="278">
        <v>0.47</v>
      </c>
      <c r="FF46" s="278">
        <v>0.48</v>
      </c>
      <c r="FG46" s="278">
        <v>0.47</v>
      </c>
      <c r="FH46" s="278">
        <v>0.43</v>
      </c>
      <c r="FI46" s="278">
        <v>0.46</v>
      </c>
      <c r="FJ46" s="278">
        <v>0.46</v>
      </c>
      <c r="FK46" s="278">
        <v>0.55000000000000004</v>
      </c>
      <c r="FL46" s="278">
        <v>0.51</v>
      </c>
      <c r="FM46" s="278">
        <v>0.5</v>
      </c>
      <c r="FN46" s="277">
        <v>0.51</v>
      </c>
      <c r="FO46" s="277">
        <v>0.54</v>
      </c>
      <c r="FP46" s="277">
        <v>0.53</v>
      </c>
      <c r="FQ46" s="277">
        <v>0.53</v>
      </c>
      <c r="FR46" s="277">
        <v>0.48</v>
      </c>
      <c r="FS46" s="278">
        <v>0.47</v>
      </c>
      <c r="FT46" s="278">
        <v>0.47</v>
      </c>
      <c r="FU46" s="278">
        <v>0.44</v>
      </c>
      <c r="FV46" s="278">
        <v>0.45</v>
      </c>
      <c r="FW46" s="278">
        <v>0.44</v>
      </c>
      <c r="FX46" s="278">
        <v>0.51</v>
      </c>
      <c r="FY46" s="278">
        <v>0.51</v>
      </c>
      <c r="FZ46" s="278">
        <v>0.32</v>
      </c>
    </row>
    <row r="47" spans="1:182" ht="15" customHeight="1">
      <c r="A47" s="295"/>
      <c r="B47" s="276" t="s">
        <v>200</v>
      </c>
      <c r="C47" s="278">
        <v>5.75</v>
      </c>
      <c r="D47" s="278">
        <v>5.75</v>
      </c>
      <c r="E47" s="278">
        <v>5.75</v>
      </c>
      <c r="F47" s="278">
        <v>5.75</v>
      </c>
      <c r="G47" s="278">
        <v>5.75</v>
      </c>
      <c r="H47" s="278">
        <v>5.75</v>
      </c>
      <c r="I47" s="278">
        <v>5.75</v>
      </c>
      <c r="J47" s="278">
        <v>5.75</v>
      </c>
      <c r="K47" s="278">
        <v>5.75</v>
      </c>
      <c r="L47" s="278">
        <v>5.75</v>
      </c>
      <c r="M47" s="278">
        <v>5.75</v>
      </c>
      <c r="N47" s="278">
        <v>5.75</v>
      </c>
      <c r="O47" s="278">
        <v>5.75</v>
      </c>
      <c r="P47" s="278">
        <v>5.75</v>
      </c>
      <c r="Q47" s="278">
        <v>5.75</v>
      </c>
      <c r="R47" s="278">
        <v>5.75</v>
      </c>
      <c r="S47" s="278">
        <v>5.75</v>
      </c>
      <c r="T47" s="278">
        <v>5.75</v>
      </c>
      <c r="U47" s="278">
        <v>5.75</v>
      </c>
      <c r="V47" s="278">
        <v>5.75</v>
      </c>
      <c r="W47" s="278">
        <v>5.75</v>
      </c>
      <c r="X47" s="278">
        <v>5.75</v>
      </c>
      <c r="Y47" s="278">
        <v>5.75</v>
      </c>
      <c r="Z47" s="278">
        <v>5.75</v>
      </c>
      <c r="AA47" s="278">
        <v>5.75</v>
      </c>
      <c r="AB47" s="278">
        <v>5.75</v>
      </c>
      <c r="AC47" s="278">
        <v>5.75</v>
      </c>
      <c r="AD47" s="278">
        <v>5.75</v>
      </c>
      <c r="AE47" s="278">
        <v>5.75</v>
      </c>
      <c r="AF47" s="278">
        <v>5.75</v>
      </c>
      <c r="AG47" s="278">
        <v>5.75</v>
      </c>
      <c r="AH47" s="278">
        <v>5.75</v>
      </c>
      <c r="AI47" s="278">
        <v>5.75</v>
      </c>
      <c r="AJ47" s="278">
        <v>5.75</v>
      </c>
      <c r="AK47" s="278">
        <v>5.75</v>
      </c>
      <c r="AL47" s="278">
        <v>5.75</v>
      </c>
      <c r="AM47" s="278">
        <v>5.75</v>
      </c>
      <c r="AN47" s="278">
        <v>5.75</v>
      </c>
      <c r="AO47" s="278">
        <v>5.75</v>
      </c>
      <c r="AP47" s="278">
        <v>5.75</v>
      </c>
      <c r="AQ47" s="278">
        <v>5.75</v>
      </c>
      <c r="AR47" s="278">
        <v>5.75</v>
      </c>
      <c r="AS47" s="278">
        <v>5.75</v>
      </c>
      <c r="AT47" s="278">
        <v>5.75</v>
      </c>
      <c r="AU47" s="278">
        <v>5.75</v>
      </c>
      <c r="AV47" s="278">
        <v>5.75</v>
      </c>
      <c r="AW47" s="278">
        <v>5.75</v>
      </c>
      <c r="AX47" s="278">
        <v>5.75</v>
      </c>
      <c r="AY47" s="278">
        <v>5.75</v>
      </c>
      <c r="AZ47" s="278">
        <v>5.75</v>
      </c>
      <c r="BA47" s="278">
        <v>6.5</v>
      </c>
      <c r="BB47" s="278">
        <v>6.5</v>
      </c>
      <c r="BC47" s="278">
        <v>6.5</v>
      </c>
      <c r="BD47" s="278">
        <v>6.5</v>
      </c>
      <c r="BE47" s="278">
        <v>6.5</v>
      </c>
      <c r="BF47" s="278">
        <v>6.5</v>
      </c>
      <c r="BG47" s="278">
        <v>6.5</v>
      </c>
      <c r="BH47" s="278">
        <v>6.5</v>
      </c>
      <c r="BI47" s="278">
        <v>6.5</v>
      </c>
      <c r="BJ47" s="278">
        <v>6.5</v>
      </c>
      <c r="BK47" s="278">
        <v>6.5</v>
      </c>
      <c r="BL47" s="278">
        <v>6.5</v>
      </c>
      <c r="BM47" s="278">
        <v>6.5</v>
      </c>
      <c r="BN47" s="278">
        <v>6.5</v>
      </c>
      <c r="BO47" s="278">
        <v>6.5</v>
      </c>
      <c r="BP47" s="278">
        <v>6.5</v>
      </c>
      <c r="BQ47" s="278">
        <v>6.5</v>
      </c>
      <c r="BR47" s="278">
        <v>6.5</v>
      </c>
      <c r="BS47" s="278">
        <v>6.5</v>
      </c>
      <c r="BT47" s="278">
        <v>6.5</v>
      </c>
      <c r="BU47" s="278">
        <v>6.5</v>
      </c>
      <c r="BV47" s="278">
        <v>6.5</v>
      </c>
      <c r="BW47" s="278">
        <v>6.5</v>
      </c>
      <c r="BX47" s="278">
        <v>6.5</v>
      </c>
      <c r="BY47" s="278">
        <v>6.5</v>
      </c>
      <c r="BZ47" s="278">
        <v>6.5</v>
      </c>
      <c r="CA47" s="278">
        <v>6.5</v>
      </c>
      <c r="CB47" s="278">
        <v>6.5</v>
      </c>
      <c r="CC47" s="278">
        <v>6.5</v>
      </c>
      <c r="CD47" s="278">
        <v>6.5</v>
      </c>
      <c r="CE47" s="278">
        <v>6.5</v>
      </c>
      <c r="CF47" s="278">
        <v>6.5</v>
      </c>
      <c r="CG47" s="278">
        <v>6.5</v>
      </c>
      <c r="CH47" s="278">
        <v>6.5</v>
      </c>
      <c r="CI47" s="278">
        <v>6.5</v>
      </c>
      <c r="CJ47" s="278">
        <v>6.5</v>
      </c>
      <c r="CK47" s="278">
        <v>6.5</v>
      </c>
      <c r="CL47" s="278">
        <v>6.5</v>
      </c>
      <c r="CM47" s="278">
        <v>6.5</v>
      </c>
      <c r="CN47" s="278">
        <v>6.5</v>
      </c>
      <c r="CO47" s="278">
        <v>6.5</v>
      </c>
      <c r="CP47" s="278">
        <v>6.5</v>
      </c>
      <c r="CQ47" s="278">
        <v>6.5</v>
      </c>
      <c r="CR47" s="278">
        <v>6.5</v>
      </c>
      <c r="CS47" s="278">
        <v>6.5</v>
      </c>
      <c r="CT47" s="278">
        <v>6.5</v>
      </c>
      <c r="CU47" s="278">
        <v>5.25</v>
      </c>
      <c r="CV47" s="278">
        <v>5.25</v>
      </c>
      <c r="CW47" s="278">
        <v>5.25</v>
      </c>
      <c r="CX47" s="278">
        <v>5.25</v>
      </c>
      <c r="CY47" s="278">
        <v>5.25</v>
      </c>
      <c r="CZ47" s="278">
        <v>5.25</v>
      </c>
      <c r="DA47" s="278">
        <v>5.25</v>
      </c>
      <c r="DB47" s="278">
        <v>4.75</v>
      </c>
      <c r="DC47" s="278">
        <v>4.25</v>
      </c>
      <c r="DD47" s="278">
        <v>4.25</v>
      </c>
      <c r="DE47" s="278">
        <v>3.75</v>
      </c>
      <c r="DF47" s="278">
        <v>4</v>
      </c>
      <c r="DG47" s="278">
        <v>4</v>
      </c>
      <c r="DH47" s="278">
        <v>4.03</v>
      </c>
      <c r="DI47" s="278">
        <v>4.03</v>
      </c>
      <c r="DJ47" s="278">
        <v>4.03</v>
      </c>
      <c r="DK47" s="278">
        <v>4.03</v>
      </c>
      <c r="DL47" s="278">
        <v>4.42</v>
      </c>
      <c r="DM47" s="278">
        <v>4.42</v>
      </c>
      <c r="DN47" s="278">
        <v>4.42</v>
      </c>
      <c r="DO47" s="278">
        <v>4.37</v>
      </c>
      <c r="DP47" s="278">
        <v>4.37</v>
      </c>
      <c r="DQ47" s="278">
        <v>4.4000000000000004</v>
      </c>
      <c r="DR47" s="278">
        <v>3.8</v>
      </c>
      <c r="DS47" s="278">
        <v>3.85</v>
      </c>
      <c r="DT47" s="278">
        <v>3.84</v>
      </c>
      <c r="DU47" s="278">
        <v>3.85</v>
      </c>
      <c r="DV47" s="278">
        <v>3.33</v>
      </c>
      <c r="DW47" s="278">
        <v>3.34</v>
      </c>
      <c r="DX47" s="278">
        <v>3.33</v>
      </c>
      <c r="DY47" s="278">
        <v>3.34</v>
      </c>
      <c r="DZ47" s="278">
        <v>3.34</v>
      </c>
      <c r="EA47" s="278">
        <v>3.34</v>
      </c>
      <c r="EB47" s="278">
        <v>3.35</v>
      </c>
      <c r="EC47" s="278">
        <v>3.35</v>
      </c>
      <c r="ED47" s="278">
        <v>3.35</v>
      </c>
      <c r="EE47" s="278">
        <v>3.35</v>
      </c>
      <c r="EF47" s="278">
        <v>3.35</v>
      </c>
      <c r="EG47" s="278">
        <v>3.35</v>
      </c>
      <c r="EH47" s="278">
        <v>3.35</v>
      </c>
      <c r="EI47" s="278">
        <v>4.41</v>
      </c>
      <c r="EJ47" s="280">
        <v>4.42</v>
      </c>
      <c r="EK47" s="280">
        <v>4.43</v>
      </c>
      <c r="EL47" s="280">
        <v>4.6100000000000003</v>
      </c>
      <c r="EM47" s="278">
        <v>4.4400000000000004</v>
      </c>
      <c r="EN47" s="278">
        <v>4.4400000000000004</v>
      </c>
      <c r="EO47" s="278">
        <v>4.4400000000000004</v>
      </c>
      <c r="EP47" s="278">
        <v>4.4400000000000004</v>
      </c>
      <c r="EQ47" s="278">
        <v>4.47</v>
      </c>
      <c r="ER47" s="278">
        <v>4.3899999999999997</v>
      </c>
      <c r="ES47" s="278">
        <v>4.37</v>
      </c>
      <c r="ET47" s="278">
        <v>4.3</v>
      </c>
      <c r="EU47" s="278">
        <v>4.04</v>
      </c>
      <c r="EV47" s="278">
        <v>3.47</v>
      </c>
      <c r="EW47" s="278">
        <v>3.47</v>
      </c>
      <c r="EX47" s="278">
        <v>3.47</v>
      </c>
      <c r="EY47" s="278">
        <v>3.47</v>
      </c>
      <c r="EZ47" s="278">
        <v>3.47</v>
      </c>
      <c r="FA47" s="278">
        <v>3.48</v>
      </c>
      <c r="FB47" s="278">
        <v>3.47</v>
      </c>
      <c r="FC47" s="278">
        <v>3.48</v>
      </c>
      <c r="FD47" s="278">
        <v>3.48</v>
      </c>
      <c r="FE47" s="278">
        <v>3.48</v>
      </c>
      <c r="FF47" s="278">
        <v>3.48</v>
      </c>
      <c r="FG47" s="278">
        <v>3.48</v>
      </c>
      <c r="FH47" s="278">
        <v>3.48</v>
      </c>
      <c r="FI47" s="278">
        <v>3.47</v>
      </c>
      <c r="FJ47" s="278">
        <v>3.47</v>
      </c>
      <c r="FK47" s="278">
        <v>3.64</v>
      </c>
      <c r="FL47" s="278">
        <v>3.65</v>
      </c>
      <c r="FM47" s="278">
        <v>3.65</v>
      </c>
      <c r="FN47" s="277">
        <v>3.65</v>
      </c>
      <c r="FO47" s="277">
        <v>3.65</v>
      </c>
      <c r="FP47" s="277">
        <v>3.65</v>
      </c>
      <c r="FQ47" s="277">
        <v>3.65</v>
      </c>
      <c r="FR47" s="277">
        <v>3.66</v>
      </c>
      <c r="FS47" s="278">
        <v>3.66</v>
      </c>
      <c r="FT47" s="278">
        <v>3.66</v>
      </c>
      <c r="FU47" s="278">
        <v>3.66</v>
      </c>
      <c r="FV47" s="278">
        <v>3.66</v>
      </c>
      <c r="FW47" s="278">
        <v>3.66</v>
      </c>
      <c r="FX47" s="278">
        <v>3.66</v>
      </c>
      <c r="FY47" s="278">
        <v>3.65</v>
      </c>
      <c r="FZ47" s="278">
        <v>3.24</v>
      </c>
    </row>
    <row r="48" spans="1:182" ht="15" customHeight="1">
      <c r="A48" s="295"/>
      <c r="B48" s="276" t="s">
        <v>201</v>
      </c>
      <c r="C48" s="278">
        <v>7</v>
      </c>
      <c r="D48" s="278">
        <v>7</v>
      </c>
      <c r="E48" s="278">
        <v>7</v>
      </c>
      <c r="F48" s="278">
        <v>7</v>
      </c>
      <c r="G48" s="278">
        <v>7</v>
      </c>
      <c r="H48" s="278">
        <v>7</v>
      </c>
      <c r="I48" s="278">
        <v>7</v>
      </c>
      <c r="J48" s="278">
        <v>7</v>
      </c>
      <c r="K48" s="278">
        <v>7</v>
      </c>
      <c r="L48" s="278">
        <v>7</v>
      </c>
      <c r="M48" s="278">
        <v>7</v>
      </c>
      <c r="N48" s="278">
        <v>7</v>
      </c>
      <c r="O48" s="278">
        <v>7</v>
      </c>
      <c r="P48" s="278">
        <v>7</v>
      </c>
      <c r="Q48" s="278">
        <v>7</v>
      </c>
      <c r="R48" s="278">
        <v>7</v>
      </c>
      <c r="S48" s="278">
        <v>7</v>
      </c>
      <c r="T48" s="278">
        <v>7</v>
      </c>
      <c r="U48" s="278">
        <v>7</v>
      </c>
      <c r="V48" s="278">
        <v>7</v>
      </c>
      <c r="W48" s="278">
        <v>7</v>
      </c>
      <c r="X48" s="278">
        <v>7</v>
      </c>
      <c r="Y48" s="278">
        <v>7</v>
      </c>
      <c r="Z48" s="278">
        <v>7</v>
      </c>
      <c r="AA48" s="278">
        <v>7</v>
      </c>
      <c r="AB48" s="278">
        <v>7</v>
      </c>
      <c r="AC48" s="278">
        <v>7</v>
      </c>
      <c r="AD48" s="278">
        <v>7</v>
      </c>
      <c r="AE48" s="278">
        <v>7</v>
      </c>
      <c r="AF48" s="278">
        <v>7</v>
      </c>
      <c r="AG48" s="278">
        <v>7</v>
      </c>
      <c r="AH48" s="278">
        <v>7</v>
      </c>
      <c r="AI48" s="278">
        <v>7</v>
      </c>
      <c r="AJ48" s="278">
        <v>7</v>
      </c>
      <c r="AK48" s="278">
        <v>7</v>
      </c>
      <c r="AL48" s="278">
        <v>7</v>
      </c>
      <c r="AM48" s="278">
        <v>7</v>
      </c>
      <c r="AN48" s="278">
        <v>7</v>
      </c>
      <c r="AO48" s="278">
        <v>7</v>
      </c>
      <c r="AP48" s="278">
        <v>7</v>
      </c>
      <c r="AQ48" s="278">
        <v>7</v>
      </c>
      <c r="AR48" s="278">
        <v>7</v>
      </c>
      <c r="AS48" s="278">
        <v>7</v>
      </c>
      <c r="AT48" s="278">
        <v>7</v>
      </c>
      <c r="AU48" s="278">
        <v>7</v>
      </c>
      <c r="AV48" s="278">
        <v>7</v>
      </c>
      <c r="AW48" s="278">
        <v>7</v>
      </c>
      <c r="AX48" s="278">
        <v>7</v>
      </c>
      <c r="AY48" s="278">
        <v>7</v>
      </c>
      <c r="AZ48" s="278">
        <v>7</v>
      </c>
      <c r="BA48" s="278">
        <v>6.5</v>
      </c>
      <c r="BB48" s="278">
        <v>6.5</v>
      </c>
      <c r="BC48" s="278">
        <v>6.5</v>
      </c>
      <c r="BD48" s="278">
        <v>6.5</v>
      </c>
      <c r="BE48" s="278">
        <v>6.5</v>
      </c>
      <c r="BF48" s="278">
        <v>6.5</v>
      </c>
      <c r="BG48" s="278">
        <v>6.5</v>
      </c>
      <c r="BH48" s="278">
        <v>6.5</v>
      </c>
      <c r="BI48" s="278">
        <v>6.5</v>
      </c>
      <c r="BJ48" s="278">
        <v>6.5</v>
      </c>
      <c r="BK48" s="278">
        <v>6.5</v>
      </c>
      <c r="BL48" s="278">
        <v>6.5</v>
      </c>
      <c r="BM48" s="278">
        <v>6.5</v>
      </c>
      <c r="BN48" s="278">
        <v>6.5</v>
      </c>
      <c r="BO48" s="278">
        <v>6.5</v>
      </c>
      <c r="BP48" s="278">
        <v>6.5</v>
      </c>
      <c r="BQ48" s="278">
        <v>6.5</v>
      </c>
      <c r="BR48" s="278">
        <v>6.5</v>
      </c>
      <c r="BS48" s="278">
        <v>6.5</v>
      </c>
      <c r="BT48" s="278">
        <v>6.5</v>
      </c>
      <c r="BU48" s="278">
        <v>6.5</v>
      </c>
      <c r="BV48" s="278">
        <v>6.5</v>
      </c>
      <c r="BW48" s="278">
        <v>6.5</v>
      </c>
      <c r="BX48" s="278">
        <v>6.5</v>
      </c>
      <c r="BY48" s="278">
        <v>6.5</v>
      </c>
      <c r="BZ48" s="278">
        <v>6.5</v>
      </c>
      <c r="CA48" s="278">
        <v>6.5</v>
      </c>
      <c r="CB48" s="278">
        <v>6.5</v>
      </c>
      <c r="CC48" s="278">
        <v>6.5</v>
      </c>
      <c r="CD48" s="278">
        <v>6.5</v>
      </c>
      <c r="CE48" s="278">
        <v>6.5</v>
      </c>
      <c r="CF48" s="278">
        <v>6.5</v>
      </c>
      <c r="CG48" s="278">
        <v>6.5</v>
      </c>
      <c r="CH48" s="278">
        <v>6.5</v>
      </c>
      <c r="CI48" s="278">
        <v>6.5</v>
      </c>
      <c r="CJ48" s="278">
        <v>6.5</v>
      </c>
      <c r="CK48" s="278">
        <v>6.5</v>
      </c>
      <c r="CL48" s="278">
        <v>6.5</v>
      </c>
      <c r="CM48" s="278">
        <v>6.5</v>
      </c>
      <c r="CN48" s="278">
        <v>6.5</v>
      </c>
      <c r="CO48" s="278">
        <v>6.5</v>
      </c>
      <c r="CP48" s="278">
        <v>6.5</v>
      </c>
      <c r="CQ48" s="278">
        <v>6.5</v>
      </c>
      <c r="CR48" s="278">
        <v>6.5</v>
      </c>
      <c r="CS48" s="278">
        <v>6.5</v>
      </c>
      <c r="CT48" s="278">
        <v>6.5</v>
      </c>
      <c r="CU48" s="278">
        <v>6.5</v>
      </c>
      <c r="CV48" s="278">
        <v>6.5</v>
      </c>
      <c r="CW48" s="278">
        <v>6.5</v>
      </c>
      <c r="CX48" s="278">
        <v>6.5</v>
      </c>
      <c r="CY48" s="278">
        <v>6.5</v>
      </c>
      <c r="CZ48" s="278">
        <v>6.5</v>
      </c>
      <c r="DA48" s="278">
        <v>6.5</v>
      </c>
      <c r="DB48" s="278">
        <v>6</v>
      </c>
      <c r="DC48" s="278">
        <v>5.42</v>
      </c>
      <c r="DD48" s="278">
        <v>5.42</v>
      </c>
      <c r="DE48" s="278">
        <v>4.92</v>
      </c>
      <c r="DF48" s="278">
        <v>4.9400000000000004</v>
      </c>
      <c r="DG48" s="278">
        <v>4.95</v>
      </c>
      <c r="DH48" s="278">
        <v>4.95</v>
      </c>
      <c r="DI48" s="278">
        <v>4.79</v>
      </c>
      <c r="DJ48" s="278">
        <v>4.79</v>
      </c>
      <c r="DK48" s="278">
        <v>4.79</v>
      </c>
      <c r="DL48" s="278">
        <v>4.8499999999999996</v>
      </c>
      <c r="DM48" s="278">
        <v>4.8499999999999996</v>
      </c>
      <c r="DN48" s="278">
        <v>4.8499999999999996</v>
      </c>
      <c r="DO48" s="278">
        <v>4.88</v>
      </c>
      <c r="DP48" s="278">
        <v>4.88</v>
      </c>
      <c r="DQ48" s="278">
        <v>4.84</v>
      </c>
      <c r="DR48" s="278">
        <v>4.5599999999999996</v>
      </c>
      <c r="DS48" s="278">
        <v>4.43</v>
      </c>
      <c r="DT48" s="278">
        <v>4.4000000000000004</v>
      </c>
      <c r="DU48" s="278">
        <v>4.37</v>
      </c>
      <c r="DV48" s="278">
        <v>3.68</v>
      </c>
      <c r="DW48" s="278">
        <v>3.64</v>
      </c>
      <c r="DX48" s="278">
        <v>3.6</v>
      </c>
      <c r="DY48" s="278">
        <v>3.57</v>
      </c>
      <c r="DZ48" s="278">
        <v>3.55</v>
      </c>
      <c r="EA48" s="278">
        <v>3.52</v>
      </c>
      <c r="EB48" s="278">
        <v>3.5</v>
      </c>
      <c r="EC48" s="278">
        <v>3.48</v>
      </c>
      <c r="ED48" s="278">
        <v>3.45</v>
      </c>
      <c r="EE48" s="278">
        <v>3.43</v>
      </c>
      <c r="EF48" s="278">
        <v>3.42</v>
      </c>
      <c r="EG48" s="278">
        <v>3.43</v>
      </c>
      <c r="EH48" s="278">
        <v>3.4</v>
      </c>
      <c r="EI48" s="278">
        <v>3.88</v>
      </c>
      <c r="EJ48" s="280">
        <v>4.04</v>
      </c>
      <c r="EK48" s="280">
        <v>4.08</v>
      </c>
      <c r="EL48" s="280">
        <v>4.1100000000000003</v>
      </c>
      <c r="EM48" s="278">
        <v>4.1399999999999997</v>
      </c>
      <c r="EN48" s="278">
        <v>4.18</v>
      </c>
      <c r="EO48" s="278">
        <v>4.21</v>
      </c>
      <c r="EP48" s="278">
        <v>4.21</v>
      </c>
      <c r="EQ48" s="278">
        <v>4.32</v>
      </c>
      <c r="ER48" s="278">
        <v>4.3600000000000003</v>
      </c>
      <c r="ES48" s="278">
        <v>4.38</v>
      </c>
      <c r="ET48" s="278">
        <v>4.38</v>
      </c>
      <c r="EU48" s="278">
        <v>4.07</v>
      </c>
      <c r="EV48" s="278">
        <v>3.88</v>
      </c>
      <c r="EW48" s="278">
        <v>3.85</v>
      </c>
      <c r="EX48" s="278">
        <v>3.82</v>
      </c>
      <c r="EY48" s="278">
        <v>3.79</v>
      </c>
      <c r="EZ48" s="278">
        <v>3.75</v>
      </c>
      <c r="FA48" s="278">
        <v>3.72</v>
      </c>
      <c r="FB48" s="278">
        <v>3.68</v>
      </c>
      <c r="FC48" s="278">
        <v>3.63</v>
      </c>
      <c r="FD48" s="278">
        <v>3.59</v>
      </c>
      <c r="FE48" s="278">
        <v>3.57</v>
      </c>
      <c r="FF48" s="278">
        <v>3.55</v>
      </c>
      <c r="FG48" s="278">
        <v>3.52</v>
      </c>
      <c r="FH48" s="278">
        <v>3.43</v>
      </c>
      <c r="FI48" s="278">
        <v>3.42</v>
      </c>
      <c r="FJ48" s="278">
        <v>3.42</v>
      </c>
      <c r="FK48" s="278">
        <v>3.58</v>
      </c>
      <c r="FL48" s="278">
        <v>3.58</v>
      </c>
      <c r="FM48" s="278">
        <v>3.58</v>
      </c>
      <c r="FN48" s="277">
        <v>3.58</v>
      </c>
      <c r="FO48" s="277">
        <v>3.58</v>
      </c>
      <c r="FP48" s="277">
        <v>3.57</v>
      </c>
      <c r="FQ48" s="277">
        <v>3.57</v>
      </c>
      <c r="FR48" s="277">
        <v>3.57</v>
      </c>
      <c r="FS48" s="278">
        <v>3.58</v>
      </c>
      <c r="FT48" s="278">
        <v>3.6</v>
      </c>
      <c r="FU48" s="278">
        <v>3.61</v>
      </c>
      <c r="FV48" s="278">
        <v>3.63</v>
      </c>
      <c r="FW48" s="278">
        <v>3.64</v>
      </c>
      <c r="FX48" s="278">
        <v>3.67</v>
      </c>
      <c r="FY48" s="278">
        <v>3.69</v>
      </c>
      <c r="FZ48" s="278">
        <v>3.55</v>
      </c>
    </row>
    <row r="49" spans="1:182" ht="15" customHeight="1">
      <c r="A49" s="295"/>
      <c r="B49" s="276"/>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c r="AL49" s="278"/>
      <c r="AM49" s="278"/>
      <c r="AN49" s="278"/>
      <c r="AO49" s="278"/>
      <c r="AP49" s="278"/>
      <c r="AQ49" s="278"/>
      <c r="AR49" s="278"/>
      <c r="AS49" s="278"/>
      <c r="AT49" s="278"/>
      <c r="AU49" s="278"/>
      <c r="AV49" s="278"/>
      <c r="AW49" s="278"/>
      <c r="AX49" s="278"/>
      <c r="AY49" s="278"/>
      <c r="AZ49" s="278"/>
      <c r="BA49" s="278"/>
      <c r="BB49" s="278"/>
      <c r="BC49" s="278"/>
      <c r="BD49" s="278"/>
      <c r="BE49" s="278"/>
      <c r="BF49" s="278"/>
      <c r="BG49" s="278"/>
      <c r="BH49" s="278"/>
      <c r="BI49" s="278"/>
      <c r="BJ49" s="278"/>
      <c r="BK49" s="278"/>
      <c r="BL49" s="278"/>
      <c r="BM49" s="278"/>
      <c r="BN49" s="278"/>
      <c r="BO49" s="278"/>
      <c r="BP49" s="278"/>
      <c r="BQ49" s="278"/>
      <c r="BR49" s="278"/>
      <c r="BS49" s="278"/>
      <c r="BT49" s="278"/>
      <c r="BU49" s="278"/>
      <c r="BV49" s="278"/>
      <c r="BW49" s="278"/>
      <c r="BX49" s="278"/>
      <c r="BY49" s="278"/>
      <c r="BZ49" s="278"/>
      <c r="CA49" s="278"/>
      <c r="CB49" s="278"/>
      <c r="CC49" s="278"/>
      <c r="CD49" s="278"/>
      <c r="CE49" s="278"/>
      <c r="CF49" s="278"/>
      <c r="CG49" s="278"/>
      <c r="CH49" s="278"/>
      <c r="CI49" s="278"/>
      <c r="CJ49" s="278"/>
      <c r="CK49" s="278"/>
      <c r="CL49" s="278"/>
      <c r="CM49" s="278"/>
      <c r="CN49" s="278"/>
      <c r="CO49" s="278"/>
      <c r="CP49" s="278"/>
      <c r="CQ49" s="278"/>
      <c r="CR49" s="278"/>
      <c r="CS49" s="278"/>
      <c r="CT49" s="278"/>
      <c r="CU49" s="278"/>
      <c r="CV49" s="278"/>
      <c r="CW49" s="278"/>
      <c r="CX49" s="278"/>
      <c r="CY49" s="278"/>
      <c r="CZ49" s="278"/>
      <c r="DA49" s="278"/>
      <c r="DB49" s="278"/>
      <c r="DC49" s="278"/>
      <c r="DD49" s="278"/>
      <c r="DE49" s="278"/>
      <c r="DF49" s="278"/>
      <c r="DG49" s="278"/>
      <c r="DH49" s="278"/>
      <c r="DI49" s="278"/>
      <c r="DJ49" s="278"/>
      <c r="DK49" s="278"/>
      <c r="DL49" s="278"/>
      <c r="DM49" s="278"/>
      <c r="DN49" s="278"/>
      <c r="DO49" s="278"/>
      <c r="DP49" s="278"/>
      <c r="DQ49" s="278"/>
      <c r="DR49" s="278"/>
      <c r="DS49" s="278"/>
      <c r="DT49" s="278"/>
      <c r="DU49" s="278"/>
      <c r="DV49" s="278"/>
      <c r="DW49" s="278"/>
      <c r="DX49" s="278"/>
      <c r="DY49" s="278"/>
      <c r="DZ49" s="278"/>
      <c r="EA49" s="278"/>
      <c r="EB49" s="278"/>
      <c r="EC49" s="278"/>
      <c r="ED49" s="278"/>
      <c r="EE49" s="278"/>
      <c r="EF49" s="278"/>
      <c r="EG49" s="278"/>
      <c r="EH49" s="278"/>
      <c r="EI49" s="278"/>
      <c r="EJ49" s="280"/>
      <c r="EK49" s="280"/>
      <c r="EL49" s="280"/>
      <c r="EM49" s="278"/>
      <c r="EN49" s="278"/>
      <c r="EO49" s="278"/>
      <c r="EP49" s="278"/>
      <c r="EQ49" s="278"/>
      <c r="ER49" s="278"/>
      <c r="ES49" s="278"/>
      <c r="ET49" s="278"/>
      <c r="EU49" s="278"/>
      <c r="EV49" s="278"/>
      <c r="EW49" s="278"/>
      <c r="EX49" s="278"/>
      <c r="EY49" s="278"/>
      <c r="EZ49" s="278"/>
      <c r="FA49" s="278"/>
      <c r="FB49" s="278"/>
      <c r="FC49" s="278"/>
      <c r="FD49" s="278"/>
      <c r="FE49" s="278"/>
      <c r="FF49" s="278"/>
      <c r="FG49" s="278"/>
      <c r="FH49" s="278"/>
      <c r="FI49" s="278"/>
      <c r="FJ49" s="278"/>
      <c r="FK49" s="278"/>
      <c r="FL49" s="278"/>
      <c r="FM49" s="278"/>
      <c r="FN49" s="277"/>
      <c r="FO49" s="277"/>
      <c r="FP49" s="277"/>
      <c r="FQ49" s="277"/>
      <c r="FR49" s="277"/>
      <c r="FS49" s="278"/>
      <c r="FT49" s="278"/>
      <c r="FU49" s="278"/>
      <c r="FV49" s="278"/>
      <c r="FW49" s="278"/>
      <c r="FX49" s="278"/>
      <c r="FY49" s="278"/>
      <c r="FZ49" s="278"/>
    </row>
    <row r="50" spans="1:182" ht="15" customHeight="1">
      <c r="A50" s="295"/>
      <c r="B50" s="287" t="s">
        <v>202</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c r="AL50" s="278"/>
      <c r="AM50" s="278"/>
      <c r="AN50" s="278"/>
      <c r="AO50" s="278"/>
      <c r="AP50" s="278"/>
      <c r="AQ50" s="278"/>
      <c r="AR50" s="278"/>
      <c r="AS50" s="278"/>
      <c r="AT50" s="278"/>
      <c r="AU50" s="278"/>
      <c r="AV50" s="278"/>
      <c r="AW50" s="278"/>
      <c r="AX50" s="278"/>
      <c r="AY50" s="278"/>
      <c r="AZ50" s="278"/>
      <c r="BA50" s="278"/>
      <c r="BB50" s="278"/>
      <c r="BC50" s="278"/>
      <c r="BD50" s="278"/>
      <c r="BE50" s="278"/>
      <c r="BF50" s="278"/>
      <c r="BG50" s="278"/>
      <c r="BH50" s="278"/>
      <c r="BI50" s="278"/>
      <c r="BJ50" s="278"/>
      <c r="BK50" s="278"/>
      <c r="BL50" s="278"/>
      <c r="BM50" s="278"/>
      <c r="BN50" s="278"/>
      <c r="BO50" s="278"/>
      <c r="BP50" s="278"/>
      <c r="BQ50" s="278"/>
      <c r="BR50" s="278"/>
      <c r="BS50" s="278"/>
      <c r="BT50" s="278"/>
      <c r="BU50" s="278"/>
      <c r="BV50" s="278"/>
      <c r="BW50" s="278"/>
      <c r="BX50" s="278"/>
      <c r="BY50" s="278"/>
      <c r="BZ50" s="278"/>
      <c r="CA50" s="278"/>
      <c r="CB50" s="278"/>
      <c r="CC50" s="278"/>
      <c r="CD50" s="278"/>
      <c r="CE50" s="278"/>
      <c r="CF50" s="278"/>
      <c r="CG50" s="278"/>
      <c r="CH50" s="278"/>
      <c r="CI50" s="278"/>
      <c r="CJ50" s="278"/>
      <c r="CK50" s="278"/>
      <c r="CL50" s="278"/>
      <c r="CM50" s="278"/>
      <c r="CN50" s="278"/>
      <c r="CO50" s="278"/>
      <c r="CP50" s="278"/>
      <c r="CQ50" s="278"/>
      <c r="CR50" s="278"/>
      <c r="CS50" s="278"/>
      <c r="CT50" s="278"/>
      <c r="CU50" s="278"/>
      <c r="CV50" s="278"/>
      <c r="CW50" s="278"/>
      <c r="CX50" s="278"/>
      <c r="CY50" s="278"/>
      <c r="CZ50" s="278"/>
      <c r="DA50" s="278"/>
      <c r="DB50" s="278"/>
      <c r="DC50" s="278"/>
      <c r="DD50" s="278"/>
      <c r="DE50" s="278"/>
      <c r="DF50" s="278"/>
      <c r="DG50" s="278"/>
      <c r="DH50" s="278"/>
      <c r="DI50" s="278"/>
      <c r="DJ50" s="278"/>
      <c r="DK50" s="278"/>
      <c r="DL50" s="278"/>
      <c r="DM50" s="278"/>
      <c r="DN50" s="278"/>
      <c r="DO50" s="278"/>
      <c r="DP50" s="278"/>
      <c r="DQ50" s="278"/>
      <c r="DR50" s="278"/>
      <c r="DS50" s="278"/>
      <c r="DT50" s="278"/>
      <c r="DU50" s="278"/>
      <c r="DV50" s="278"/>
      <c r="DW50" s="278"/>
      <c r="DX50" s="278"/>
      <c r="DY50" s="278"/>
      <c r="DZ50" s="278"/>
      <c r="EA50" s="278"/>
      <c r="EB50" s="278"/>
      <c r="EC50" s="278"/>
      <c r="ED50" s="278"/>
      <c r="EE50" s="278"/>
      <c r="EF50" s="278"/>
      <c r="EG50" s="278"/>
      <c r="EH50" s="278"/>
      <c r="EI50" s="278"/>
      <c r="EJ50" s="276"/>
      <c r="EK50" s="276"/>
      <c r="EL50" s="276"/>
      <c r="EM50" s="278"/>
      <c r="EN50" s="278"/>
      <c r="EO50" s="278"/>
      <c r="EP50" s="278"/>
      <c r="EQ50" s="278"/>
      <c r="ER50" s="278"/>
      <c r="ES50" s="278"/>
      <c r="ET50" s="278"/>
      <c r="EU50" s="278"/>
      <c r="EV50" s="278"/>
      <c r="EW50" s="278"/>
      <c r="EX50" s="278"/>
      <c r="EY50" s="278"/>
      <c r="EZ50" s="278"/>
      <c r="FA50" s="278"/>
      <c r="FB50" s="278"/>
      <c r="FC50" s="278"/>
      <c r="FD50" s="278"/>
      <c r="FE50" s="278"/>
      <c r="FF50" s="278"/>
      <c r="FG50" s="278"/>
      <c r="FH50" s="278"/>
      <c r="FI50" s="278"/>
      <c r="FJ50" s="278"/>
      <c r="FK50" s="278"/>
      <c r="FL50" s="278"/>
      <c r="FM50" s="278"/>
      <c r="FN50" s="277"/>
      <c r="FO50" s="277"/>
      <c r="FP50" s="277"/>
      <c r="FQ50" s="277"/>
      <c r="FR50" s="277"/>
      <c r="FS50" s="278"/>
      <c r="FT50" s="278"/>
      <c r="FU50" s="278"/>
      <c r="FV50" s="278"/>
      <c r="FW50" s="278"/>
      <c r="FX50" s="278"/>
      <c r="FY50" s="278"/>
      <c r="FZ50" s="278"/>
    </row>
    <row r="51" spans="1:182" ht="15" customHeight="1">
      <c r="A51" s="295"/>
      <c r="B51" s="276" t="s">
        <v>203</v>
      </c>
      <c r="C51" s="278">
        <v>9</v>
      </c>
      <c r="D51" s="278">
        <v>9</v>
      </c>
      <c r="E51" s="278">
        <v>9</v>
      </c>
      <c r="F51" s="278">
        <v>9</v>
      </c>
      <c r="G51" s="278">
        <v>9</v>
      </c>
      <c r="H51" s="278">
        <v>9</v>
      </c>
      <c r="I51" s="278">
        <v>9</v>
      </c>
      <c r="J51" s="278">
        <v>9</v>
      </c>
      <c r="K51" s="278">
        <v>9</v>
      </c>
      <c r="L51" s="278">
        <v>9</v>
      </c>
      <c r="M51" s="278">
        <v>9</v>
      </c>
      <c r="N51" s="278">
        <v>9</v>
      </c>
      <c r="O51" s="278">
        <v>9</v>
      </c>
      <c r="P51" s="278">
        <v>9</v>
      </c>
      <c r="Q51" s="278">
        <v>9</v>
      </c>
      <c r="R51" s="278">
        <v>9</v>
      </c>
      <c r="S51" s="278">
        <v>9</v>
      </c>
      <c r="T51" s="278">
        <v>9</v>
      </c>
      <c r="U51" s="278">
        <v>9</v>
      </c>
      <c r="V51" s="278">
        <v>9</v>
      </c>
      <c r="W51" s="278">
        <v>8.5</v>
      </c>
      <c r="X51" s="278">
        <v>8.5</v>
      </c>
      <c r="Y51" s="278">
        <v>8.5</v>
      </c>
      <c r="Z51" s="278">
        <v>8.5</v>
      </c>
      <c r="AA51" s="278">
        <v>8.5</v>
      </c>
      <c r="AB51" s="278">
        <v>8.5</v>
      </c>
      <c r="AC51" s="278">
        <v>8.5</v>
      </c>
      <c r="AD51" s="278">
        <v>8.5</v>
      </c>
      <c r="AE51" s="278">
        <v>8.5</v>
      </c>
      <c r="AF51" s="278">
        <v>8.5</v>
      </c>
      <c r="AG51" s="278">
        <v>8.5</v>
      </c>
      <c r="AH51" s="278">
        <v>8.5</v>
      </c>
      <c r="AI51" s="278">
        <v>8.5</v>
      </c>
      <c r="AJ51" s="278">
        <v>8.5</v>
      </c>
      <c r="AK51" s="278">
        <v>8.5</v>
      </c>
      <c r="AL51" s="278">
        <v>8.5</v>
      </c>
      <c r="AM51" s="278">
        <v>8.5</v>
      </c>
      <c r="AN51" s="278">
        <v>8.5</v>
      </c>
      <c r="AO51" s="278">
        <v>8.5</v>
      </c>
      <c r="AP51" s="278">
        <v>8.5</v>
      </c>
      <c r="AQ51" s="278">
        <v>8.5</v>
      </c>
      <c r="AR51" s="278">
        <v>8.5</v>
      </c>
      <c r="AS51" s="278">
        <v>8.5</v>
      </c>
      <c r="AT51" s="278">
        <v>8.5</v>
      </c>
      <c r="AU51" s="278">
        <v>8.5</v>
      </c>
      <c r="AV51" s="278">
        <v>8.5</v>
      </c>
      <c r="AW51" s="278">
        <v>8.5</v>
      </c>
      <c r="AX51" s="278">
        <v>8.5</v>
      </c>
      <c r="AY51" s="278">
        <v>8.5</v>
      </c>
      <c r="AZ51" s="278">
        <v>8.5</v>
      </c>
      <c r="BA51" s="278">
        <v>8</v>
      </c>
      <c r="BB51" s="278">
        <v>8</v>
      </c>
      <c r="BC51" s="278">
        <v>8</v>
      </c>
      <c r="BD51" s="278">
        <v>8</v>
      </c>
      <c r="BE51" s="278">
        <v>8</v>
      </c>
      <c r="BF51" s="278">
        <v>8</v>
      </c>
      <c r="BG51" s="278">
        <v>8</v>
      </c>
      <c r="BH51" s="278">
        <v>8</v>
      </c>
      <c r="BI51" s="278">
        <v>8</v>
      </c>
      <c r="BJ51" s="278">
        <v>8</v>
      </c>
      <c r="BK51" s="278">
        <v>8</v>
      </c>
      <c r="BL51" s="278">
        <v>8</v>
      </c>
      <c r="BM51" s="278">
        <v>8</v>
      </c>
      <c r="BN51" s="278">
        <v>8</v>
      </c>
      <c r="BO51" s="278">
        <v>8</v>
      </c>
      <c r="BP51" s="278">
        <v>8</v>
      </c>
      <c r="BQ51" s="278">
        <v>8</v>
      </c>
      <c r="BR51" s="278">
        <v>8</v>
      </c>
      <c r="BS51" s="278">
        <v>8</v>
      </c>
      <c r="BT51" s="278">
        <v>8</v>
      </c>
      <c r="BU51" s="278">
        <v>8</v>
      </c>
      <c r="BV51" s="278">
        <v>8</v>
      </c>
      <c r="BW51" s="278">
        <v>8</v>
      </c>
      <c r="BX51" s="278">
        <v>8</v>
      </c>
      <c r="BY51" s="278">
        <v>8</v>
      </c>
      <c r="BZ51" s="278">
        <v>8</v>
      </c>
      <c r="CA51" s="278">
        <v>8</v>
      </c>
      <c r="CB51" s="278">
        <v>8</v>
      </c>
      <c r="CC51" s="278">
        <v>8</v>
      </c>
      <c r="CD51" s="278">
        <v>8</v>
      </c>
      <c r="CE51" s="278">
        <v>8</v>
      </c>
      <c r="CF51" s="278">
        <v>8</v>
      </c>
      <c r="CG51" s="278">
        <v>8</v>
      </c>
      <c r="CH51" s="278">
        <v>8</v>
      </c>
      <c r="CI51" s="278">
        <v>8</v>
      </c>
      <c r="CJ51" s="278">
        <v>8</v>
      </c>
      <c r="CK51" s="278">
        <v>8</v>
      </c>
      <c r="CL51" s="278">
        <v>8</v>
      </c>
      <c r="CM51" s="278">
        <v>8</v>
      </c>
      <c r="CN51" s="278">
        <v>8</v>
      </c>
      <c r="CO51" s="278">
        <v>8</v>
      </c>
      <c r="CP51" s="278">
        <v>8</v>
      </c>
      <c r="CQ51" s="278">
        <v>8</v>
      </c>
      <c r="CR51" s="278">
        <v>8</v>
      </c>
      <c r="CS51" s="278">
        <v>8</v>
      </c>
      <c r="CT51" s="278">
        <v>8</v>
      </c>
      <c r="CU51" s="278">
        <v>7.92</v>
      </c>
      <c r="CV51" s="278">
        <v>7.92</v>
      </c>
      <c r="CW51" s="278">
        <v>7.92</v>
      </c>
      <c r="CX51" s="278">
        <v>7.92</v>
      </c>
      <c r="CY51" s="278">
        <v>7.92</v>
      </c>
      <c r="CZ51" s="278">
        <v>7.92</v>
      </c>
      <c r="DA51" s="278">
        <v>7.92</v>
      </c>
      <c r="DB51" s="278">
        <v>7.42</v>
      </c>
      <c r="DC51" s="278">
        <v>6.92</v>
      </c>
      <c r="DD51" s="278">
        <v>6.92</v>
      </c>
      <c r="DE51" s="278">
        <v>6.42</v>
      </c>
      <c r="DF51" s="278">
        <v>7.12</v>
      </c>
      <c r="DG51" s="278">
        <v>7.12</v>
      </c>
      <c r="DH51" s="278">
        <v>7.12</v>
      </c>
      <c r="DI51" s="278">
        <v>6.78</v>
      </c>
      <c r="DJ51" s="278">
        <v>6.78</v>
      </c>
      <c r="DK51" s="278">
        <v>6.78</v>
      </c>
      <c r="DL51" s="278">
        <v>6.98</v>
      </c>
      <c r="DM51" s="278">
        <v>6.98</v>
      </c>
      <c r="DN51" s="278">
        <v>6.98</v>
      </c>
      <c r="DO51" s="278">
        <v>6.98</v>
      </c>
      <c r="DP51" s="278">
        <v>7.15</v>
      </c>
      <c r="DQ51" s="278">
        <v>7.15</v>
      </c>
      <c r="DR51" s="278">
        <v>6.98</v>
      </c>
      <c r="DS51" s="278">
        <v>7.4</v>
      </c>
      <c r="DT51" s="278">
        <v>7.22</v>
      </c>
      <c r="DU51" s="278">
        <v>7.23</v>
      </c>
      <c r="DV51" s="278">
        <v>6.77</v>
      </c>
      <c r="DW51" s="278">
        <v>6.66</v>
      </c>
      <c r="DX51" s="278">
        <v>6.76</v>
      </c>
      <c r="DY51" s="278">
        <v>6.97</v>
      </c>
      <c r="DZ51" s="278">
        <v>6.92</v>
      </c>
      <c r="EA51" s="278">
        <v>6.92</v>
      </c>
      <c r="EB51" s="278">
        <v>6.92</v>
      </c>
      <c r="EC51" s="278">
        <v>6.92</v>
      </c>
      <c r="ED51" s="278">
        <v>6.92</v>
      </c>
      <c r="EE51" s="278">
        <v>6.92</v>
      </c>
      <c r="EF51" s="278">
        <v>6.92</v>
      </c>
      <c r="EG51" s="278">
        <v>6.92</v>
      </c>
      <c r="EH51" s="278">
        <v>6.92</v>
      </c>
      <c r="EI51" s="278">
        <v>7.92</v>
      </c>
      <c r="EJ51" s="280">
        <v>7.92</v>
      </c>
      <c r="EK51" s="280">
        <v>7.92</v>
      </c>
      <c r="EL51" s="280">
        <v>7.92</v>
      </c>
      <c r="EM51" s="278">
        <v>7.92</v>
      </c>
      <c r="EN51" s="278">
        <v>7.92</v>
      </c>
      <c r="EO51" s="278">
        <v>7.92</v>
      </c>
      <c r="EP51" s="278">
        <v>7.92</v>
      </c>
      <c r="EQ51" s="278">
        <v>7.92</v>
      </c>
      <c r="ER51" s="278">
        <v>7.9</v>
      </c>
      <c r="ES51" s="278">
        <v>7.61</v>
      </c>
      <c r="ET51" s="278">
        <v>7.61</v>
      </c>
      <c r="EU51" s="278">
        <v>7.18</v>
      </c>
      <c r="EV51" s="278">
        <v>6.69</v>
      </c>
      <c r="EW51" s="278">
        <v>6.69</v>
      </c>
      <c r="EX51" s="278">
        <v>6.7</v>
      </c>
      <c r="EY51" s="278">
        <v>6.69</v>
      </c>
      <c r="EZ51" s="278">
        <v>6.69</v>
      </c>
      <c r="FA51" s="278">
        <v>6.69</v>
      </c>
      <c r="FB51" s="278">
        <v>6.69</v>
      </c>
      <c r="FC51" s="278">
        <v>6.67</v>
      </c>
      <c r="FD51" s="278">
        <v>6.65</v>
      </c>
      <c r="FE51" s="278">
        <v>6.64</v>
      </c>
      <c r="FF51" s="278">
        <v>6.64</v>
      </c>
      <c r="FG51" s="278">
        <v>6.64</v>
      </c>
      <c r="FH51" s="278">
        <v>6.65</v>
      </c>
      <c r="FI51" s="278">
        <v>6.65</v>
      </c>
      <c r="FJ51" s="278">
        <v>6.64</v>
      </c>
      <c r="FK51" s="278">
        <v>6.88</v>
      </c>
      <c r="FL51" s="278">
        <v>6.89</v>
      </c>
      <c r="FM51" s="278">
        <v>6.88</v>
      </c>
      <c r="FN51" s="277">
        <v>6.88</v>
      </c>
      <c r="FO51" s="278">
        <v>6.9</v>
      </c>
      <c r="FP51" s="277">
        <v>6.91</v>
      </c>
      <c r="FQ51" s="277">
        <v>6.89</v>
      </c>
      <c r="FR51" s="277">
        <v>6.89</v>
      </c>
      <c r="FS51" s="278">
        <v>6.87</v>
      </c>
      <c r="FT51" s="278">
        <v>6.86</v>
      </c>
      <c r="FU51" s="278">
        <v>6.86</v>
      </c>
      <c r="FV51" s="278">
        <v>6.86</v>
      </c>
      <c r="FW51" s="278">
        <v>6.85</v>
      </c>
      <c r="FX51" s="278">
        <v>6.84</v>
      </c>
      <c r="FY51" s="278">
        <v>6.84</v>
      </c>
      <c r="FZ51" s="278">
        <v>6.34</v>
      </c>
    </row>
    <row r="52" spans="1:182" ht="15" customHeight="1">
      <c r="A52" s="295"/>
      <c r="B52" s="276" t="s">
        <v>204</v>
      </c>
      <c r="C52" s="278">
        <v>9</v>
      </c>
      <c r="D52" s="278">
        <v>9</v>
      </c>
      <c r="E52" s="278">
        <v>9</v>
      </c>
      <c r="F52" s="278">
        <v>9</v>
      </c>
      <c r="G52" s="278">
        <v>9</v>
      </c>
      <c r="H52" s="278">
        <v>9</v>
      </c>
      <c r="I52" s="278">
        <v>9</v>
      </c>
      <c r="J52" s="278">
        <v>9</v>
      </c>
      <c r="K52" s="278">
        <v>9</v>
      </c>
      <c r="L52" s="278">
        <v>9</v>
      </c>
      <c r="M52" s="278">
        <v>9</v>
      </c>
      <c r="N52" s="278">
        <v>9</v>
      </c>
      <c r="O52" s="278">
        <v>9</v>
      </c>
      <c r="P52" s="278">
        <v>9</v>
      </c>
      <c r="Q52" s="278">
        <v>9</v>
      </c>
      <c r="R52" s="278">
        <v>9</v>
      </c>
      <c r="S52" s="278">
        <v>9</v>
      </c>
      <c r="T52" s="278">
        <v>9</v>
      </c>
      <c r="U52" s="278">
        <v>9</v>
      </c>
      <c r="V52" s="278">
        <v>9</v>
      </c>
      <c r="W52" s="278">
        <v>8.5</v>
      </c>
      <c r="X52" s="278">
        <v>8.5</v>
      </c>
      <c r="Y52" s="278">
        <v>8.5</v>
      </c>
      <c r="Z52" s="278">
        <v>8.5</v>
      </c>
      <c r="AA52" s="278">
        <v>8.5</v>
      </c>
      <c r="AB52" s="278">
        <v>8.5</v>
      </c>
      <c r="AC52" s="278">
        <v>8.5</v>
      </c>
      <c r="AD52" s="278">
        <v>8.5</v>
      </c>
      <c r="AE52" s="278">
        <v>8.5</v>
      </c>
      <c r="AF52" s="278">
        <v>8.5</v>
      </c>
      <c r="AG52" s="278">
        <v>8.5</v>
      </c>
      <c r="AH52" s="278">
        <v>8.5</v>
      </c>
      <c r="AI52" s="278">
        <v>8.5</v>
      </c>
      <c r="AJ52" s="278">
        <v>8.5</v>
      </c>
      <c r="AK52" s="278">
        <v>8.5</v>
      </c>
      <c r="AL52" s="278">
        <v>8.5</v>
      </c>
      <c r="AM52" s="278">
        <v>8.5</v>
      </c>
      <c r="AN52" s="278">
        <v>8.5</v>
      </c>
      <c r="AO52" s="278">
        <v>8.5</v>
      </c>
      <c r="AP52" s="278">
        <v>8.5</v>
      </c>
      <c r="AQ52" s="278">
        <v>8.5</v>
      </c>
      <c r="AR52" s="278">
        <v>8.5</v>
      </c>
      <c r="AS52" s="278">
        <v>8.5</v>
      </c>
      <c r="AT52" s="278">
        <v>8.5</v>
      </c>
      <c r="AU52" s="278">
        <v>8.5</v>
      </c>
      <c r="AV52" s="278">
        <v>8.5</v>
      </c>
      <c r="AW52" s="278">
        <v>8.5</v>
      </c>
      <c r="AX52" s="278">
        <v>8.5</v>
      </c>
      <c r="AY52" s="278">
        <v>8.5</v>
      </c>
      <c r="AZ52" s="278">
        <v>8.5</v>
      </c>
      <c r="BA52" s="278">
        <v>8</v>
      </c>
      <c r="BB52" s="278">
        <v>8</v>
      </c>
      <c r="BC52" s="278">
        <v>8</v>
      </c>
      <c r="BD52" s="278">
        <v>8</v>
      </c>
      <c r="BE52" s="278">
        <v>8</v>
      </c>
      <c r="BF52" s="278">
        <v>8</v>
      </c>
      <c r="BG52" s="278">
        <v>8</v>
      </c>
      <c r="BH52" s="278">
        <v>8</v>
      </c>
      <c r="BI52" s="278">
        <v>8</v>
      </c>
      <c r="BJ52" s="278">
        <v>8</v>
      </c>
      <c r="BK52" s="278">
        <v>8</v>
      </c>
      <c r="BL52" s="278">
        <v>8</v>
      </c>
      <c r="BM52" s="278">
        <v>8</v>
      </c>
      <c r="BN52" s="278">
        <v>8</v>
      </c>
      <c r="BO52" s="278">
        <v>8</v>
      </c>
      <c r="BP52" s="278">
        <v>8</v>
      </c>
      <c r="BQ52" s="278">
        <v>8</v>
      </c>
      <c r="BR52" s="278">
        <v>8</v>
      </c>
      <c r="BS52" s="278">
        <v>8</v>
      </c>
      <c r="BT52" s="278">
        <v>8</v>
      </c>
      <c r="BU52" s="278">
        <v>8</v>
      </c>
      <c r="BV52" s="278">
        <v>8</v>
      </c>
      <c r="BW52" s="278">
        <v>8</v>
      </c>
      <c r="BX52" s="278">
        <v>8</v>
      </c>
      <c r="BY52" s="278">
        <v>8</v>
      </c>
      <c r="BZ52" s="278">
        <v>8</v>
      </c>
      <c r="CA52" s="278">
        <v>8</v>
      </c>
      <c r="CB52" s="278">
        <v>8</v>
      </c>
      <c r="CC52" s="278">
        <v>8</v>
      </c>
      <c r="CD52" s="278">
        <v>8</v>
      </c>
      <c r="CE52" s="278">
        <v>8</v>
      </c>
      <c r="CF52" s="278">
        <v>8</v>
      </c>
      <c r="CG52" s="278">
        <v>8</v>
      </c>
      <c r="CH52" s="278">
        <v>8</v>
      </c>
      <c r="CI52" s="278">
        <v>8</v>
      </c>
      <c r="CJ52" s="278">
        <v>8</v>
      </c>
      <c r="CK52" s="278">
        <v>8</v>
      </c>
      <c r="CL52" s="278">
        <v>8</v>
      </c>
      <c r="CM52" s="278">
        <v>8</v>
      </c>
      <c r="CN52" s="278">
        <v>8</v>
      </c>
      <c r="CO52" s="278">
        <v>8</v>
      </c>
      <c r="CP52" s="278">
        <v>8</v>
      </c>
      <c r="CQ52" s="278">
        <v>8</v>
      </c>
      <c r="CR52" s="278">
        <v>8</v>
      </c>
      <c r="CS52" s="278">
        <v>8</v>
      </c>
      <c r="CT52" s="278">
        <v>8</v>
      </c>
      <c r="CU52" s="278">
        <v>7.92</v>
      </c>
      <c r="CV52" s="278">
        <v>7.92</v>
      </c>
      <c r="CW52" s="278">
        <v>7.92</v>
      </c>
      <c r="CX52" s="278">
        <v>7.92</v>
      </c>
      <c r="CY52" s="278">
        <v>7.92</v>
      </c>
      <c r="CZ52" s="278">
        <v>7.92</v>
      </c>
      <c r="DA52" s="278">
        <v>7.92</v>
      </c>
      <c r="DB52" s="278">
        <v>7.42</v>
      </c>
      <c r="DC52" s="278">
        <v>6.92</v>
      </c>
      <c r="DD52" s="278">
        <v>6.92</v>
      </c>
      <c r="DE52" s="278">
        <v>6.42</v>
      </c>
      <c r="DF52" s="278">
        <v>7.12</v>
      </c>
      <c r="DG52" s="278">
        <v>7.12</v>
      </c>
      <c r="DH52" s="278">
        <v>7.12</v>
      </c>
      <c r="DI52" s="278">
        <v>7.13</v>
      </c>
      <c r="DJ52" s="278">
        <v>7.13</v>
      </c>
      <c r="DK52" s="278">
        <v>7.13</v>
      </c>
      <c r="DL52" s="278">
        <v>7.16</v>
      </c>
      <c r="DM52" s="278">
        <v>7.16</v>
      </c>
      <c r="DN52" s="278">
        <v>7.16</v>
      </c>
      <c r="DO52" s="278">
        <v>7.16</v>
      </c>
      <c r="DP52" s="278">
        <v>7.33</v>
      </c>
      <c r="DQ52" s="278">
        <v>7.33</v>
      </c>
      <c r="DR52" s="278">
        <v>6.88</v>
      </c>
      <c r="DS52" s="278">
        <v>7.32</v>
      </c>
      <c r="DT52" s="278">
        <v>7.21</v>
      </c>
      <c r="DU52" s="278">
        <v>7.22</v>
      </c>
      <c r="DV52" s="278">
        <v>6.74</v>
      </c>
      <c r="DW52" s="278">
        <v>6.68</v>
      </c>
      <c r="DX52" s="278">
        <v>6.72</v>
      </c>
      <c r="DY52" s="278">
        <v>6.98</v>
      </c>
      <c r="DZ52" s="278">
        <v>6.9</v>
      </c>
      <c r="EA52" s="278">
        <v>6.9</v>
      </c>
      <c r="EB52" s="278">
        <v>6.9</v>
      </c>
      <c r="EC52" s="278">
        <v>6.9</v>
      </c>
      <c r="ED52" s="278">
        <v>6.9</v>
      </c>
      <c r="EE52" s="278">
        <v>6.9</v>
      </c>
      <c r="EF52" s="278">
        <v>6.9</v>
      </c>
      <c r="EG52" s="278">
        <v>6.9</v>
      </c>
      <c r="EH52" s="278">
        <v>6.9</v>
      </c>
      <c r="EI52" s="278">
        <v>7.9</v>
      </c>
      <c r="EJ52" s="280">
        <v>7.9</v>
      </c>
      <c r="EK52" s="280">
        <v>7.9</v>
      </c>
      <c r="EL52" s="280">
        <v>7.9</v>
      </c>
      <c r="EM52" s="278">
        <v>7.92</v>
      </c>
      <c r="EN52" s="278">
        <v>7.92</v>
      </c>
      <c r="EO52" s="278">
        <v>7.92</v>
      </c>
      <c r="EP52" s="278">
        <v>7.92</v>
      </c>
      <c r="EQ52" s="278">
        <v>7.92</v>
      </c>
      <c r="ER52" s="278">
        <v>7.91</v>
      </c>
      <c r="ES52" s="278">
        <v>7.63</v>
      </c>
      <c r="ET52" s="278">
        <v>7.63</v>
      </c>
      <c r="EU52" s="278">
        <v>7.2</v>
      </c>
      <c r="EV52" s="278">
        <v>6.7</v>
      </c>
      <c r="EW52" s="278">
        <v>6.7</v>
      </c>
      <c r="EX52" s="278">
        <v>6.69</v>
      </c>
      <c r="EY52" s="278">
        <v>6.69</v>
      </c>
      <c r="EZ52" s="278">
        <v>6.68</v>
      </c>
      <c r="FA52" s="278">
        <v>6.68</v>
      </c>
      <c r="FB52" s="278">
        <v>6.68</v>
      </c>
      <c r="FC52" s="278">
        <v>6.67</v>
      </c>
      <c r="FD52" s="278">
        <v>6.65</v>
      </c>
      <c r="FE52" s="278">
        <v>6.65</v>
      </c>
      <c r="FF52" s="278">
        <v>6.64</v>
      </c>
      <c r="FG52" s="278">
        <v>6.63</v>
      </c>
      <c r="FH52" s="278">
        <v>6.62</v>
      </c>
      <c r="FI52" s="278">
        <v>6.62</v>
      </c>
      <c r="FJ52" s="278">
        <v>6.62</v>
      </c>
      <c r="FK52" s="278">
        <v>6.81</v>
      </c>
      <c r="FL52" s="278">
        <v>6.81</v>
      </c>
      <c r="FM52" s="278">
        <v>6.81</v>
      </c>
      <c r="FN52" s="278">
        <v>6.8</v>
      </c>
      <c r="FO52" s="277">
        <v>6.81</v>
      </c>
      <c r="FP52" s="277">
        <v>6.81</v>
      </c>
      <c r="FQ52" s="278">
        <v>6.8</v>
      </c>
      <c r="FR52" s="277">
        <v>6.79</v>
      </c>
      <c r="FS52" s="278">
        <v>6.78</v>
      </c>
      <c r="FT52" s="278">
        <v>6.78</v>
      </c>
      <c r="FU52" s="278">
        <v>6.78</v>
      </c>
      <c r="FV52" s="278">
        <v>6.77</v>
      </c>
      <c r="FW52" s="278">
        <v>6.77</v>
      </c>
      <c r="FX52" s="278">
        <v>6.77</v>
      </c>
      <c r="FY52" s="278">
        <v>6.77</v>
      </c>
      <c r="FZ52" s="278">
        <v>6.26</v>
      </c>
    </row>
    <row r="53" spans="1:182" ht="15" customHeight="1">
      <c r="A53" s="295"/>
      <c r="B53" s="276" t="s">
        <v>205</v>
      </c>
      <c r="C53" s="278">
        <v>9</v>
      </c>
      <c r="D53" s="278">
        <v>9</v>
      </c>
      <c r="E53" s="278">
        <v>9</v>
      </c>
      <c r="F53" s="278">
        <v>9</v>
      </c>
      <c r="G53" s="278">
        <v>9</v>
      </c>
      <c r="H53" s="278">
        <v>9</v>
      </c>
      <c r="I53" s="278">
        <v>9</v>
      </c>
      <c r="J53" s="278">
        <v>9</v>
      </c>
      <c r="K53" s="278">
        <v>9</v>
      </c>
      <c r="L53" s="278">
        <v>9</v>
      </c>
      <c r="M53" s="278">
        <v>9</v>
      </c>
      <c r="N53" s="278">
        <v>9</v>
      </c>
      <c r="O53" s="278">
        <v>9</v>
      </c>
      <c r="P53" s="278">
        <v>9</v>
      </c>
      <c r="Q53" s="278">
        <v>9</v>
      </c>
      <c r="R53" s="278">
        <v>9</v>
      </c>
      <c r="S53" s="278">
        <v>9</v>
      </c>
      <c r="T53" s="278">
        <v>9</v>
      </c>
      <c r="U53" s="278">
        <v>9</v>
      </c>
      <c r="V53" s="278">
        <v>9</v>
      </c>
      <c r="W53" s="278">
        <v>8.5</v>
      </c>
      <c r="X53" s="278">
        <v>8.5</v>
      </c>
      <c r="Y53" s="278">
        <v>8.5</v>
      </c>
      <c r="Z53" s="278">
        <v>8.5</v>
      </c>
      <c r="AA53" s="278">
        <v>8.5</v>
      </c>
      <c r="AB53" s="278">
        <v>8.5</v>
      </c>
      <c r="AC53" s="278">
        <v>8.5</v>
      </c>
      <c r="AD53" s="278">
        <v>8.5</v>
      </c>
      <c r="AE53" s="278">
        <v>8.5</v>
      </c>
      <c r="AF53" s="278">
        <v>8.5</v>
      </c>
      <c r="AG53" s="278">
        <v>8.5</v>
      </c>
      <c r="AH53" s="278">
        <v>8.5</v>
      </c>
      <c r="AI53" s="278">
        <v>8.5</v>
      </c>
      <c r="AJ53" s="278">
        <v>8.5</v>
      </c>
      <c r="AK53" s="278">
        <v>8.5</v>
      </c>
      <c r="AL53" s="278">
        <v>8.5</v>
      </c>
      <c r="AM53" s="278">
        <v>8.5</v>
      </c>
      <c r="AN53" s="278">
        <v>8.5</v>
      </c>
      <c r="AO53" s="278">
        <v>8.5</v>
      </c>
      <c r="AP53" s="278">
        <v>8.5</v>
      </c>
      <c r="AQ53" s="278">
        <v>8.5</v>
      </c>
      <c r="AR53" s="278">
        <v>8.5</v>
      </c>
      <c r="AS53" s="278">
        <v>8.5</v>
      </c>
      <c r="AT53" s="278">
        <v>8.5</v>
      </c>
      <c r="AU53" s="278">
        <v>8.5</v>
      </c>
      <c r="AV53" s="278">
        <v>8.5</v>
      </c>
      <c r="AW53" s="278">
        <v>8.5</v>
      </c>
      <c r="AX53" s="278">
        <v>8.5</v>
      </c>
      <c r="AY53" s="278">
        <v>8.5</v>
      </c>
      <c r="AZ53" s="278">
        <v>8.5</v>
      </c>
      <c r="BA53" s="278">
        <v>8</v>
      </c>
      <c r="BB53" s="278">
        <v>8</v>
      </c>
      <c r="BC53" s="278">
        <v>8</v>
      </c>
      <c r="BD53" s="278">
        <v>8</v>
      </c>
      <c r="BE53" s="278">
        <v>8</v>
      </c>
      <c r="BF53" s="278">
        <v>8</v>
      </c>
      <c r="BG53" s="278">
        <v>8</v>
      </c>
      <c r="BH53" s="278">
        <v>8</v>
      </c>
      <c r="BI53" s="278">
        <v>8</v>
      </c>
      <c r="BJ53" s="278">
        <v>8</v>
      </c>
      <c r="BK53" s="278">
        <v>8</v>
      </c>
      <c r="BL53" s="278">
        <v>8</v>
      </c>
      <c r="BM53" s="278">
        <v>8</v>
      </c>
      <c r="BN53" s="278">
        <v>8</v>
      </c>
      <c r="BO53" s="278">
        <v>8</v>
      </c>
      <c r="BP53" s="278">
        <v>8</v>
      </c>
      <c r="BQ53" s="278">
        <v>8</v>
      </c>
      <c r="BR53" s="278">
        <v>8</v>
      </c>
      <c r="BS53" s="278">
        <v>8</v>
      </c>
      <c r="BT53" s="278">
        <v>8</v>
      </c>
      <c r="BU53" s="278">
        <v>8</v>
      </c>
      <c r="BV53" s="278">
        <v>8</v>
      </c>
      <c r="BW53" s="278">
        <v>8</v>
      </c>
      <c r="BX53" s="278">
        <v>8</v>
      </c>
      <c r="BY53" s="278">
        <v>8</v>
      </c>
      <c r="BZ53" s="278">
        <v>8</v>
      </c>
      <c r="CA53" s="278">
        <v>8</v>
      </c>
      <c r="CB53" s="278">
        <v>8</v>
      </c>
      <c r="CC53" s="278">
        <v>8</v>
      </c>
      <c r="CD53" s="278">
        <v>8</v>
      </c>
      <c r="CE53" s="278">
        <v>8</v>
      </c>
      <c r="CF53" s="278">
        <v>8</v>
      </c>
      <c r="CG53" s="278">
        <v>8</v>
      </c>
      <c r="CH53" s="278">
        <v>8</v>
      </c>
      <c r="CI53" s="278">
        <v>8</v>
      </c>
      <c r="CJ53" s="278">
        <v>8</v>
      </c>
      <c r="CK53" s="278">
        <v>8</v>
      </c>
      <c r="CL53" s="278">
        <v>8</v>
      </c>
      <c r="CM53" s="278">
        <v>8</v>
      </c>
      <c r="CN53" s="278">
        <v>8</v>
      </c>
      <c r="CO53" s="278">
        <v>8</v>
      </c>
      <c r="CP53" s="278">
        <v>8</v>
      </c>
      <c r="CQ53" s="278">
        <v>8</v>
      </c>
      <c r="CR53" s="278">
        <v>8</v>
      </c>
      <c r="CS53" s="278">
        <v>8</v>
      </c>
      <c r="CT53" s="278">
        <v>8</v>
      </c>
      <c r="CU53" s="278">
        <v>8.9499999999999993</v>
      </c>
      <c r="CV53" s="278">
        <v>8.9499999999999993</v>
      </c>
      <c r="CW53" s="278">
        <v>8.9499999999999993</v>
      </c>
      <c r="CX53" s="278">
        <v>8.9499999999999993</v>
      </c>
      <c r="CY53" s="278">
        <v>8.9499999999999993</v>
      </c>
      <c r="CZ53" s="278">
        <v>8.9499999999999993</v>
      </c>
      <c r="DA53" s="278">
        <v>8.9499999999999993</v>
      </c>
      <c r="DB53" s="278">
        <v>8.4499999999999993</v>
      </c>
      <c r="DC53" s="278">
        <v>7.95</v>
      </c>
      <c r="DD53" s="278">
        <v>7.95</v>
      </c>
      <c r="DE53" s="278">
        <v>7.45</v>
      </c>
      <c r="DF53" s="278">
        <v>7.95</v>
      </c>
      <c r="DG53" s="278">
        <v>8.0299999999999994</v>
      </c>
      <c r="DH53" s="278">
        <v>8.1199999999999992</v>
      </c>
      <c r="DI53" s="278">
        <v>7.9</v>
      </c>
      <c r="DJ53" s="278">
        <v>7.9</v>
      </c>
      <c r="DK53" s="278">
        <v>7.9</v>
      </c>
      <c r="DL53" s="278">
        <v>7.9</v>
      </c>
      <c r="DM53" s="278">
        <v>7.9</v>
      </c>
      <c r="DN53" s="278">
        <v>7.9</v>
      </c>
      <c r="DO53" s="278">
        <v>7.9</v>
      </c>
      <c r="DP53" s="278">
        <v>7.9</v>
      </c>
      <c r="DQ53" s="278">
        <v>7.9</v>
      </c>
      <c r="DR53" s="278">
        <v>7.52</v>
      </c>
      <c r="DS53" s="278">
        <v>7.7</v>
      </c>
      <c r="DT53" s="278">
        <v>7.7</v>
      </c>
      <c r="DU53" s="278">
        <v>7.7</v>
      </c>
      <c r="DV53" s="278">
        <v>7.13</v>
      </c>
      <c r="DW53" s="278">
        <v>7.1</v>
      </c>
      <c r="DX53" s="278">
        <v>7.2</v>
      </c>
      <c r="DY53" s="278">
        <v>7.4</v>
      </c>
      <c r="DZ53" s="278">
        <v>7.4</v>
      </c>
      <c r="EA53" s="278">
        <v>7.4</v>
      </c>
      <c r="EB53" s="278">
        <v>7.53</v>
      </c>
      <c r="EC53" s="278">
        <v>7.53</v>
      </c>
      <c r="ED53" s="278">
        <v>7.53</v>
      </c>
      <c r="EE53" s="278">
        <v>7.53</v>
      </c>
      <c r="EF53" s="278">
        <v>7.53</v>
      </c>
      <c r="EG53" s="278">
        <v>7.53</v>
      </c>
      <c r="EH53" s="278">
        <v>7.53</v>
      </c>
      <c r="EI53" s="278">
        <v>8.5299999999999994</v>
      </c>
      <c r="EJ53" s="280">
        <v>8.5299999999999994</v>
      </c>
      <c r="EK53" s="280">
        <v>8.5299999999999994</v>
      </c>
      <c r="EL53" s="280">
        <v>8.5299999999999994</v>
      </c>
      <c r="EM53" s="278">
        <v>8.5500000000000007</v>
      </c>
      <c r="EN53" s="278">
        <v>8.5500000000000007</v>
      </c>
      <c r="EO53" s="278">
        <v>8.5500000000000007</v>
      </c>
      <c r="EP53" s="278">
        <v>8.5500000000000007</v>
      </c>
      <c r="EQ53" s="278">
        <v>8.5500000000000007</v>
      </c>
      <c r="ER53" s="278">
        <v>8.6</v>
      </c>
      <c r="ES53" s="278">
        <v>8.3800000000000008</v>
      </c>
      <c r="ET53" s="278">
        <v>8.3800000000000008</v>
      </c>
      <c r="EU53" s="278">
        <v>7.97</v>
      </c>
      <c r="EV53" s="278">
        <v>7.58</v>
      </c>
      <c r="EW53" s="278">
        <v>7.47</v>
      </c>
      <c r="EX53" s="278">
        <v>7.49</v>
      </c>
      <c r="EY53" s="278">
        <v>7.49</v>
      </c>
      <c r="EZ53" s="278">
        <v>7.29</v>
      </c>
      <c r="FA53" s="278">
        <v>7.29</v>
      </c>
      <c r="FB53" s="278">
        <v>7.28</v>
      </c>
      <c r="FC53" s="278">
        <v>7.28</v>
      </c>
      <c r="FD53" s="278">
        <v>7.27</v>
      </c>
      <c r="FE53" s="278">
        <v>7.27</v>
      </c>
      <c r="FF53" s="278">
        <v>7.28</v>
      </c>
      <c r="FG53" s="278">
        <v>7.28</v>
      </c>
      <c r="FH53" s="278">
        <v>7.28</v>
      </c>
      <c r="FI53" s="278">
        <v>7.28</v>
      </c>
      <c r="FJ53" s="278">
        <v>7.29</v>
      </c>
      <c r="FK53" s="278">
        <v>7.51</v>
      </c>
      <c r="FL53" s="278">
        <v>7.5</v>
      </c>
      <c r="FM53" s="278">
        <v>7.48</v>
      </c>
      <c r="FN53" s="277">
        <v>7.48</v>
      </c>
      <c r="FO53" s="277">
        <v>7.63</v>
      </c>
      <c r="FP53" s="277">
        <v>7.66</v>
      </c>
      <c r="FQ53" s="277">
        <v>7.67</v>
      </c>
      <c r="FR53" s="277">
        <v>7.67</v>
      </c>
      <c r="FS53" s="278">
        <v>7.67</v>
      </c>
      <c r="FT53" s="278">
        <v>7.65</v>
      </c>
      <c r="FU53" s="278">
        <v>7.65</v>
      </c>
      <c r="FV53" s="278">
        <v>7.65</v>
      </c>
      <c r="FW53" s="278">
        <v>7.65</v>
      </c>
      <c r="FX53" s="278">
        <v>7.63</v>
      </c>
      <c r="FY53" s="278">
        <v>7.63</v>
      </c>
      <c r="FZ53" s="278">
        <v>7.26</v>
      </c>
    </row>
    <row r="54" spans="1:182" ht="15" customHeight="1">
      <c r="A54" s="295"/>
      <c r="B54" s="276" t="s">
        <v>206</v>
      </c>
      <c r="C54" s="278">
        <v>9</v>
      </c>
      <c r="D54" s="278">
        <v>9</v>
      </c>
      <c r="E54" s="278">
        <v>9</v>
      </c>
      <c r="F54" s="278">
        <v>9</v>
      </c>
      <c r="G54" s="278">
        <v>9</v>
      </c>
      <c r="H54" s="278">
        <v>9</v>
      </c>
      <c r="I54" s="278">
        <v>9</v>
      </c>
      <c r="J54" s="278">
        <v>9</v>
      </c>
      <c r="K54" s="278">
        <v>9</v>
      </c>
      <c r="L54" s="278">
        <v>9</v>
      </c>
      <c r="M54" s="278">
        <v>9</v>
      </c>
      <c r="N54" s="278">
        <v>9</v>
      </c>
      <c r="O54" s="278">
        <v>9</v>
      </c>
      <c r="P54" s="278">
        <v>9</v>
      </c>
      <c r="Q54" s="278">
        <v>9</v>
      </c>
      <c r="R54" s="278">
        <v>9</v>
      </c>
      <c r="S54" s="278">
        <v>9</v>
      </c>
      <c r="T54" s="278">
        <v>9</v>
      </c>
      <c r="U54" s="278">
        <v>9</v>
      </c>
      <c r="V54" s="278">
        <v>9</v>
      </c>
      <c r="W54" s="278">
        <v>8.5</v>
      </c>
      <c r="X54" s="278">
        <v>8.5</v>
      </c>
      <c r="Y54" s="278">
        <v>8.5</v>
      </c>
      <c r="Z54" s="278">
        <v>8.5</v>
      </c>
      <c r="AA54" s="278">
        <v>8.5</v>
      </c>
      <c r="AB54" s="278">
        <v>8.5</v>
      </c>
      <c r="AC54" s="278">
        <v>8.5</v>
      </c>
      <c r="AD54" s="278">
        <v>8.5</v>
      </c>
      <c r="AE54" s="278">
        <v>8.5</v>
      </c>
      <c r="AF54" s="278">
        <v>8.5</v>
      </c>
      <c r="AG54" s="278">
        <v>8.5</v>
      </c>
      <c r="AH54" s="278">
        <v>8.5</v>
      </c>
      <c r="AI54" s="278">
        <v>8.5</v>
      </c>
      <c r="AJ54" s="278">
        <v>8.5</v>
      </c>
      <c r="AK54" s="278">
        <v>8.5</v>
      </c>
      <c r="AL54" s="278">
        <v>8.5</v>
      </c>
      <c r="AM54" s="278">
        <v>8.5</v>
      </c>
      <c r="AN54" s="278">
        <v>8.5</v>
      </c>
      <c r="AO54" s="278">
        <v>8.5</v>
      </c>
      <c r="AP54" s="278">
        <v>8.5</v>
      </c>
      <c r="AQ54" s="278">
        <v>8.5</v>
      </c>
      <c r="AR54" s="278">
        <v>8.5</v>
      </c>
      <c r="AS54" s="278">
        <v>8.5</v>
      </c>
      <c r="AT54" s="278">
        <v>8.5</v>
      </c>
      <c r="AU54" s="278">
        <v>8.5</v>
      </c>
      <c r="AV54" s="278">
        <v>8.5</v>
      </c>
      <c r="AW54" s="278">
        <v>8.5</v>
      </c>
      <c r="AX54" s="278">
        <v>8.5</v>
      </c>
      <c r="AY54" s="278">
        <v>8.5</v>
      </c>
      <c r="AZ54" s="278">
        <v>8.5</v>
      </c>
      <c r="BA54" s="278">
        <v>8</v>
      </c>
      <c r="BB54" s="278">
        <v>8</v>
      </c>
      <c r="BC54" s="278">
        <v>8</v>
      </c>
      <c r="BD54" s="278">
        <v>8</v>
      </c>
      <c r="BE54" s="278">
        <v>8</v>
      </c>
      <c r="BF54" s="278">
        <v>8</v>
      </c>
      <c r="BG54" s="278">
        <v>8</v>
      </c>
      <c r="BH54" s="278">
        <v>8</v>
      </c>
      <c r="BI54" s="278">
        <v>8</v>
      </c>
      <c r="BJ54" s="278">
        <v>8</v>
      </c>
      <c r="BK54" s="278">
        <v>8</v>
      </c>
      <c r="BL54" s="278">
        <v>8</v>
      </c>
      <c r="BM54" s="278">
        <v>8</v>
      </c>
      <c r="BN54" s="278">
        <v>8</v>
      </c>
      <c r="BO54" s="278">
        <v>8</v>
      </c>
      <c r="BP54" s="278">
        <v>8</v>
      </c>
      <c r="BQ54" s="278">
        <v>8</v>
      </c>
      <c r="BR54" s="278">
        <v>8</v>
      </c>
      <c r="BS54" s="278">
        <v>8</v>
      </c>
      <c r="BT54" s="278">
        <v>8</v>
      </c>
      <c r="BU54" s="278">
        <v>8</v>
      </c>
      <c r="BV54" s="278">
        <v>8</v>
      </c>
      <c r="BW54" s="278">
        <v>8</v>
      </c>
      <c r="BX54" s="278">
        <v>8</v>
      </c>
      <c r="BY54" s="278">
        <v>8</v>
      </c>
      <c r="BZ54" s="278">
        <v>8</v>
      </c>
      <c r="CA54" s="278">
        <v>8</v>
      </c>
      <c r="CB54" s="278">
        <v>8</v>
      </c>
      <c r="CC54" s="278">
        <v>8</v>
      </c>
      <c r="CD54" s="278">
        <v>8</v>
      </c>
      <c r="CE54" s="278">
        <v>8</v>
      </c>
      <c r="CF54" s="278">
        <v>8</v>
      </c>
      <c r="CG54" s="278">
        <v>8</v>
      </c>
      <c r="CH54" s="278">
        <v>8</v>
      </c>
      <c r="CI54" s="278">
        <v>8</v>
      </c>
      <c r="CJ54" s="278">
        <v>8</v>
      </c>
      <c r="CK54" s="278">
        <v>8</v>
      </c>
      <c r="CL54" s="278">
        <v>8</v>
      </c>
      <c r="CM54" s="278">
        <v>8</v>
      </c>
      <c r="CN54" s="278">
        <v>8</v>
      </c>
      <c r="CO54" s="278">
        <v>8</v>
      </c>
      <c r="CP54" s="278">
        <v>8</v>
      </c>
      <c r="CQ54" s="278">
        <v>8</v>
      </c>
      <c r="CR54" s="278">
        <v>8</v>
      </c>
      <c r="CS54" s="278">
        <v>8</v>
      </c>
      <c r="CT54" s="278">
        <v>8</v>
      </c>
      <c r="CU54" s="278">
        <v>8.67</v>
      </c>
      <c r="CV54" s="278">
        <v>8.67</v>
      </c>
      <c r="CW54" s="278">
        <v>8.67</v>
      </c>
      <c r="CX54" s="278">
        <v>8.67</v>
      </c>
      <c r="CY54" s="278">
        <v>8.67</v>
      </c>
      <c r="CZ54" s="278">
        <v>8.67</v>
      </c>
      <c r="DA54" s="278">
        <v>8.67</v>
      </c>
      <c r="DB54" s="278">
        <v>8.17</v>
      </c>
      <c r="DC54" s="278">
        <v>7.67</v>
      </c>
      <c r="DD54" s="278">
        <v>7.67</v>
      </c>
      <c r="DE54" s="278">
        <v>7.17</v>
      </c>
      <c r="DF54" s="278">
        <v>7</v>
      </c>
      <c r="DG54" s="278">
        <v>7</v>
      </c>
      <c r="DH54" s="278">
        <v>7.08</v>
      </c>
      <c r="DI54" s="278">
        <v>7.15</v>
      </c>
      <c r="DJ54" s="278">
        <v>7.15</v>
      </c>
      <c r="DK54" s="278">
        <v>7.15</v>
      </c>
      <c r="DL54" s="278">
        <v>7.15</v>
      </c>
      <c r="DM54" s="278">
        <v>7.15</v>
      </c>
      <c r="DN54" s="278">
        <v>7.21</v>
      </c>
      <c r="DO54" s="278">
        <v>7.21</v>
      </c>
      <c r="DP54" s="278">
        <v>7.21</v>
      </c>
      <c r="DQ54" s="278">
        <v>7.21</v>
      </c>
      <c r="DR54" s="278">
        <v>6.78</v>
      </c>
      <c r="DS54" s="278">
        <v>6.78</v>
      </c>
      <c r="DT54" s="278">
        <v>6.78</v>
      </c>
      <c r="DU54" s="278">
        <v>6.78</v>
      </c>
      <c r="DV54" s="278">
        <v>6.18</v>
      </c>
      <c r="DW54" s="278">
        <v>6.18</v>
      </c>
      <c r="DX54" s="278">
        <v>6.18</v>
      </c>
      <c r="DY54" s="278">
        <v>6.3</v>
      </c>
      <c r="DZ54" s="278">
        <v>6.3</v>
      </c>
      <c r="EA54" s="278">
        <v>6.3</v>
      </c>
      <c r="EB54" s="278">
        <v>6.3</v>
      </c>
      <c r="EC54" s="278">
        <v>6.3</v>
      </c>
      <c r="ED54" s="278">
        <v>6.3</v>
      </c>
      <c r="EE54" s="278">
        <v>6.3</v>
      </c>
      <c r="EF54" s="278">
        <v>6.3</v>
      </c>
      <c r="EG54" s="278">
        <v>6.3</v>
      </c>
      <c r="EH54" s="278">
        <v>6.3</v>
      </c>
      <c r="EI54" s="278">
        <v>7.3</v>
      </c>
      <c r="EJ54" s="280">
        <v>7.3</v>
      </c>
      <c r="EK54" s="280">
        <v>7.3</v>
      </c>
      <c r="EL54" s="280">
        <v>7.3</v>
      </c>
      <c r="EM54" s="278">
        <v>7.3</v>
      </c>
      <c r="EN54" s="278">
        <v>7.3</v>
      </c>
      <c r="EO54" s="278">
        <v>7.3</v>
      </c>
      <c r="EP54" s="278">
        <v>7.3</v>
      </c>
      <c r="EQ54" s="278">
        <v>7.3</v>
      </c>
      <c r="ER54" s="278">
        <v>7.3</v>
      </c>
      <c r="ES54" s="278">
        <v>6.76</v>
      </c>
      <c r="ET54" s="278">
        <v>6.76</v>
      </c>
      <c r="EU54" s="278">
        <v>6.33</v>
      </c>
      <c r="EV54" s="278">
        <v>5.76</v>
      </c>
      <c r="EW54" s="278">
        <v>5.76</v>
      </c>
      <c r="EX54" s="278">
        <v>5.74</v>
      </c>
      <c r="EY54" s="278">
        <v>5.74</v>
      </c>
      <c r="EZ54" s="278">
        <v>5.74</v>
      </c>
      <c r="FA54" s="278">
        <v>5.72</v>
      </c>
      <c r="FB54" s="278">
        <v>5.71</v>
      </c>
      <c r="FC54" s="278">
        <v>5.71</v>
      </c>
      <c r="FD54" s="278">
        <v>5.71</v>
      </c>
      <c r="FE54" s="278">
        <v>5.69</v>
      </c>
      <c r="FF54" s="278">
        <v>5.69</v>
      </c>
      <c r="FG54" s="278">
        <v>5.68</v>
      </c>
      <c r="FH54" s="278">
        <v>5.68</v>
      </c>
      <c r="FI54" s="278">
        <v>5.68</v>
      </c>
      <c r="FJ54" s="278">
        <v>5.68</v>
      </c>
      <c r="FK54" s="278">
        <v>5.84</v>
      </c>
      <c r="FL54" s="278">
        <v>5.84</v>
      </c>
      <c r="FM54" s="278">
        <v>5.84</v>
      </c>
      <c r="FN54" s="277">
        <v>5.84</v>
      </c>
      <c r="FO54" s="277">
        <v>5.92</v>
      </c>
      <c r="FP54" s="277">
        <v>5.92</v>
      </c>
      <c r="FQ54" s="277">
        <v>5.92</v>
      </c>
      <c r="FR54" s="277">
        <v>5.92</v>
      </c>
      <c r="FS54" s="278">
        <v>5.93</v>
      </c>
      <c r="FT54" s="278">
        <v>5.93</v>
      </c>
      <c r="FU54" s="278">
        <v>5.94</v>
      </c>
      <c r="FV54" s="278">
        <v>5.95</v>
      </c>
      <c r="FW54" s="278">
        <v>5.95</v>
      </c>
      <c r="FX54" s="278">
        <v>5.97</v>
      </c>
      <c r="FY54" s="278">
        <v>5.98</v>
      </c>
      <c r="FZ54" s="278">
        <v>5.65</v>
      </c>
    </row>
    <row r="55" spans="1:182" ht="15" customHeight="1">
      <c r="A55" s="295"/>
      <c r="B55" s="296" t="s">
        <v>207</v>
      </c>
      <c r="C55" s="278">
        <v>9</v>
      </c>
      <c r="D55" s="278">
        <v>9</v>
      </c>
      <c r="E55" s="278">
        <v>9</v>
      </c>
      <c r="F55" s="278">
        <v>9</v>
      </c>
      <c r="G55" s="278">
        <v>9</v>
      </c>
      <c r="H55" s="278">
        <v>9</v>
      </c>
      <c r="I55" s="278">
        <v>9</v>
      </c>
      <c r="J55" s="278">
        <v>9</v>
      </c>
      <c r="K55" s="278">
        <v>9</v>
      </c>
      <c r="L55" s="278">
        <v>9</v>
      </c>
      <c r="M55" s="278">
        <v>9</v>
      </c>
      <c r="N55" s="278">
        <v>9</v>
      </c>
      <c r="O55" s="278">
        <v>9</v>
      </c>
      <c r="P55" s="278">
        <v>9</v>
      </c>
      <c r="Q55" s="278">
        <v>9</v>
      </c>
      <c r="R55" s="278">
        <v>9</v>
      </c>
      <c r="S55" s="278">
        <v>9</v>
      </c>
      <c r="T55" s="278">
        <v>9</v>
      </c>
      <c r="U55" s="278">
        <v>9</v>
      </c>
      <c r="V55" s="278">
        <v>9</v>
      </c>
      <c r="W55" s="278">
        <v>8.5</v>
      </c>
      <c r="X55" s="278">
        <v>8.5</v>
      </c>
      <c r="Y55" s="278">
        <v>8.5</v>
      </c>
      <c r="Z55" s="278">
        <v>8.5</v>
      </c>
      <c r="AA55" s="278">
        <v>8.5</v>
      </c>
      <c r="AB55" s="278">
        <v>8.5</v>
      </c>
      <c r="AC55" s="278">
        <v>8.5</v>
      </c>
      <c r="AD55" s="278">
        <v>8.5</v>
      </c>
      <c r="AE55" s="278">
        <v>8.5</v>
      </c>
      <c r="AF55" s="278">
        <v>8.5</v>
      </c>
      <c r="AG55" s="278">
        <v>8.5</v>
      </c>
      <c r="AH55" s="278">
        <v>8.5</v>
      </c>
      <c r="AI55" s="278">
        <v>8.5</v>
      </c>
      <c r="AJ55" s="278">
        <v>8.5</v>
      </c>
      <c r="AK55" s="278">
        <v>8.5</v>
      </c>
      <c r="AL55" s="278">
        <v>8.5</v>
      </c>
      <c r="AM55" s="278">
        <v>8.5</v>
      </c>
      <c r="AN55" s="278">
        <v>8.5</v>
      </c>
      <c r="AO55" s="278">
        <v>8.5</v>
      </c>
      <c r="AP55" s="278">
        <v>8.5</v>
      </c>
      <c r="AQ55" s="278">
        <v>8.5</v>
      </c>
      <c r="AR55" s="278">
        <v>8.5</v>
      </c>
      <c r="AS55" s="278">
        <v>8.5</v>
      </c>
      <c r="AT55" s="278">
        <v>8.5</v>
      </c>
      <c r="AU55" s="278">
        <v>8.5</v>
      </c>
      <c r="AV55" s="278">
        <v>8.5</v>
      </c>
      <c r="AW55" s="278">
        <v>8.5</v>
      </c>
      <c r="AX55" s="278">
        <v>8.5</v>
      </c>
      <c r="AY55" s="278">
        <v>8.5</v>
      </c>
      <c r="AZ55" s="278">
        <v>8.5</v>
      </c>
      <c r="BA55" s="278">
        <v>9</v>
      </c>
      <c r="BB55" s="278">
        <v>9</v>
      </c>
      <c r="BC55" s="278">
        <v>9</v>
      </c>
      <c r="BD55" s="278">
        <v>9</v>
      </c>
      <c r="BE55" s="278">
        <v>9</v>
      </c>
      <c r="BF55" s="278">
        <v>9</v>
      </c>
      <c r="BG55" s="278">
        <v>9</v>
      </c>
      <c r="BH55" s="278">
        <v>9</v>
      </c>
      <c r="BI55" s="278">
        <v>9</v>
      </c>
      <c r="BJ55" s="278">
        <v>9</v>
      </c>
      <c r="BK55" s="278">
        <v>9</v>
      </c>
      <c r="BL55" s="278">
        <v>9</v>
      </c>
      <c r="BM55" s="278">
        <v>9</v>
      </c>
      <c r="BN55" s="278">
        <v>9</v>
      </c>
      <c r="BO55" s="278">
        <v>9</v>
      </c>
      <c r="BP55" s="278">
        <v>9</v>
      </c>
      <c r="BQ55" s="278">
        <v>9</v>
      </c>
      <c r="BR55" s="278">
        <v>9</v>
      </c>
      <c r="BS55" s="278">
        <v>9</v>
      </c>
      <c r="BT55" s="278">
        <v>9</v>
      </c>
      <c r="BU55" s="278">
        <v>9</v>
      </c>
      <c r="BV55" s="278">
        <v>9</v>
      </c>
      <c r="BW55" s="278">
        <v>9</v>
      </c>
      <c r="BX55" s="278">
        <v>9</v>
      </c>
      <c r="BY55" s="278">
        <v>9</v>
      </c>
      <c r="BZ55" s="278">
        <v>9</v>
      </c>
      <c r="CA55" s="278">
        <v>9</v>
      </c>
      <c r="CB55" s="278">
        <v>9</v>
      </c>
      <c r="CC55" s="278">
        <v>9</v>
      </c>
      <c r="CD55" s="278">
        <v>9</v>
      </c>
      <c r="CE55" s="278">
        <v>9</v>
      </c>
      <c r="CF55" s="278">
        <v>9</v>
      </c>
      <c r="CG55" s="278">
        <v>9</v>
      </c>
      <c r="CH55" s="278">
        <v>9</v>
      </c>
      <c r="CI55" s="278">
        <v>9</v>
      </c>
      <c r="CJ55" s="278">
        <v>9</v>
      </c>
      <c r="CK55" s="278">
        <v>9</v>
      </c>
      <c r="CL55" s="278">
        <v>9</v>
      </c>
      <c r="CM55" s="278">
        <v>9</v>
      </c>
      <c r="CN55" s="278">
        <v>9</v>
      </c>
      <c r="CO55" s="278">
        <v>9</v>
      </c>
      <c r="CP55" s="278">
        <v>9</v>
      </c>
      <c r="CQ55" s="278">
        <v>9</v>
      </c>
      <c r="CR55" s="278">
        <v>9</v>
      </c>
      <c r="CS55" s="278">
        <v>9</v>
      </c>
      <c r="CT55" s="278">
        <v>9</v>
      </c>
      <c r="CU55" s="278">
        <v>10.5</v>
      </c>
      <c r="CV55" s="278">
        <v>10.5</v>
      </c>
      <c r="CW55" s="278">
        <v>10.5</v>
      </c>
      <c r="CX55" s="278">
        <v>10.5</v>
      </c>
      <c r="CY55" s="278">
        <v>10.5</v>
      </c>
      <c r="CZ55" s="278">
        <v>10.5</v>
      </c>
      <c r="DA55" s="278">
        <v>10.5</v>
      </c>
      <c r="DB55" s="278">
        <v>10.17</v>
      </c>
      <c r="DC55" s="278">
        <v>9.67</v>
      </c>
      <c r="DD55" s="278">
        <v>9.67</v>
      </c>
      <c r="DE55" s="278">
        <v>9</v>
      </c>
      <c r="DF55" s="278">
        <v>9</v>
      </c>
      <c r="DG55" s="278">
        <v>10</v>
      </c>
      <c r="DH55" s="278">
        <v>10.5</v>
      </c>
      <c r="DI55" s="278">
        <v>10.5</v>
      </c>
      <c r="DJ55" s="278">
        <v>10.5</v>
      </c>
      <c r="DK55" s="278">
        <v>10.5</v>
      </c>
      <c r="DL55" s="278">
        <v>10.5</v>
      </c>
      <c r="DM55" s="278">
        <v>10.5</v>
      </c>
      <c r="DN55" s="278">
        <v>10.5</v>
      </c>
      <c r="DO55" s="278">
        <v>10.5</v>
      </c>
      <c r="DP55" s="278">
        <v>10.5</v>
      </c>
      <c r="DQ55" s="278">
        <v>10.5</v>
      </c>
      <c r="DR55" s="278">
        <v>10.33</v>
      </c>
      <c r="DS55" s="278">
        <v>10.5</v>
      </c>
      <c r="DT55" s="278">
        <v>10.5</v>
      </c>
      <c r="DU55" s="278">
        <v>10.5</v>
      </c>
      <c r="DV55" s="278">
        <v>10.5</v>
      </c>
      <c r="DW55" s="278">
        <v>10.5</v>
      </c>
      <c r="DX55" s="278">
        <v>10.5</v>
      </c>
      <c r="DY55" s="278">
        <v>10.5</v>
      </c>
      <c r="DZ55" s="278">
        <v>10.5</v>
      </c>
      <c r="EA55" s="278">
        <v>10.5</v>
      </c>
      <c r="EB55" s="278">
        <v>10.5</v>
      </c>
      <c r="EC55" s="278">
        <v>10.5</v>
      </c>
      <c r="ED55" s="278">
        <v>10.5</v>
      </c>
      <c r="EE55" s="278">
        <v>10.5</v>
      </c>
      <c r="EF55" s="278">
        <v>10.5</v>
      </c>
      <c r="EG55" s="278">
        <v>10.5</v>
      </c>
      <c r="EH55" s="278">
        <v>10.5</v>
      </c>
      <c r="EI55" s="278">
        <v>11.5</v>
      </c>
      <c r="EJ55" s="280">
        <v>11.5</v>
      </c>
      <c r="EK55" s="280">
        <v>11.5</v>
      </c>
      <c r="EL55" s="280">
        <v>11.5</v>
      </c>
      <c r="EM55" s="278">
        <v>11.5</v>
      </c>
      <c r="EN55" s="278">
        <v>11.5</v>
      </c>
      <c r="EO55" s="278">
        <v>11.5</v>
      </c>
      <c r="EP55" s="278">
        <v>11.5</v>
      </c>
      <c r="EQ55" s="278">
        <v>11.5</v>
      </c>
      <c r="ER55" s="278">
        <v>11.67</v>
      </c>
      <c r="ES55" s="278">
        <v>11.83</v>
      </c>
      <c r="ET55" s="278">
        <v>11.75</v>
      </c>
      <c r="EU55" s="278">
        <v>11.83</v>
      </c>
      <c r="EV55" s="278">
        <v>12</v>
      </c>
      <c r="EW55" s="278">
        <v>12</v>
      </c>
      <c r="EX55" s="278">
        <v>12</v>
      </c>
      <c r="EY55" s="278">
        <v>12</v>
      </c>
      <c r="EZ55" s="278">
        <v>12</v>
      </c>
      <c r="FA55" s="278">
        <v>12</v>
      </c>
      <c r="FB55" s="278">
        <v>12</v>
      </c>
      <c r="FC55" s="278">
        <v>12</v>
      </c>
      <c r="FD55" s="278">
        <v>12</v>
      </c>
      <c r="FE55" s="278">
        <v>12</v>
      </c>
      <c r="FF55" s="278">
        <v>12</v>
      </c>
      <c r="FG55" s="278">
        <v>12</v>
      </c>
      <c r="FH55" s="278">
        <v>12</v>
      </c>
      <c r="FI55" s="278">
        <v>12</v>
      </c>
      <c r="FJ55" s="278">
        <v>12</v>
      </c>
      <c r="FK55" s="278">
        <v>12.17</v>
      </c>
      <c r="FL55" s="278">
        <v>12.17</v>
      </c>
      <c r="FM55" s="278">
        <v>12.17</v>
      </c>
      <c r="FN55" s="277">
        <v>12.17</v>
      </c>
      <c r="FO55" s="277">
        <v>12.17</v>
      </c>
      <c r="FP55" s="277">
        <v>12.17</v>
      </c>
      <c r="FQ55" s="277">
        <v>12.17</v>
      </c>
      <c r="FR55" s="277">
        <v>12.17</v>
      </c>
      <c r="FS55" s="278">
        <v>12.17</v>
      </c>
      <c r="FT55" s="278">
        <v>12.17</v>
      </c>
      <c r="FU55" s="278">
        <v>12.17</v>
      </c>
      <c r="FV55" s="278">
        <v>12.17</v>
      </c>
      <c r="FW55" s="278">
        <v>12.17</v>
      </c>
      <c r="FX55" s="278">
        <v>12.08</v>
      </c>
      <c r="FY55" s="278">
        <v>12.08</v>
      </c>
      <c r="FZ55" s="278">
        <v>12</v>
      </c>
    </row>
    <row r="56" spans="1:182" ht="15" customHeight="1">
      <c r="A56" s="295"/>
      <c r="B56" s="296"/>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8"/>
      <c r="AL56" s="278"/>
      <c r="AM56" s="278"/>
      <c r="AN56" s="278"/>
      <c r="AO56" s="278"/>
      <c r="AP56" s="278"/>
      <c r="AQ56" s="278"/>
      <c r="AR56" s="278"/>
      <c r="AS56" s="278"/>
      <c r="AT56" s="278"/>
      <c r="AU56" s="278"/>
      <c r="AV56" s="278"/>
      <c r="AW56" s="278"/>
      <c r="AX56" s="278"/>
      <c r="AY56" s="278"/>
      <c r="AZ56" s="278"/>
      <c r="BA56" s="278"/>
      <c r="BB56" s="278"/>
      <c r="BC56" s="278"/>
      <c r="BD56" s="278"/>
      <c r="BE56" s="278"/>
      <c r="BF56" s="278"/>
      <c r="BG56" s="278"/>
      <c r="BH56" s="278"/>
      <c r="BI56" s="278"/>
      <c r="BJ56" s="278"/>
      <c r="BK56" s="278"/>
      <c r="BL56" s="278"/>
      <c r="BM56" s="278"/>
      <c r="BN56" s="278"/>
      <c r="BO56" s="278"/>
      <c r="BP56" s="278"/>
      <c r="BQ56" s="278"/>
      <c r="BR56" s="278"/>
      <c r="BS56" s="278"/>
      <c r="BT56" s="278"/>
      <c r="BU56" s="278"/>
      <c r="BV56" s="278"/>
      <c r="BW56" s="278"/>
      <c r="BX56" s="278"/>
      <c r="BY56" s="278"/>
      <c r="BZ56" s="278"/>
      <c r="CA56" s="278"/>
      <c r="CB56" s="278"/>
      <c r="CC56" s="278"/>
      <c r="CD56" s="278"/>
      <c r="CE56" s="278"/>
      <c r="CF56" s="278"/>
      <c r="CG56" s="278"/>
      <c r="CH56" s="278"/>
      <c r="CI56" s="278"/>
      <c r="CJ56" s="278"/>
      <c r="CK56" s="278"/>
      <c r="CL56" s="278"/>
      <c r="CM56" s="278"/>
      <c r="CN56" s="278"/>
      <c r="CO56" s="278"/>
      <c r="CP56" s="278"/>
      <c r="CQ56" s="278"/>
      <c r="CR56" s="278"/>
      <c r="CS56" s="278"/>
      <c r="CT56" s="278"/>
      <c r="CU56" s="278"/>
      <c r="CV56" s="278"/>
      <c r="CW56" s="278"/>
      <c r="CX56" s="278"/>
      <c r="CY56" s="278"/>
      <c r="CZ56" s="278"/>
      <c r="DA56" s="278"/>
      <c r="DB56" s="278"/>
      <c r="DC56" s="278"/>
      <c r="DD56" s="278"/>
      <c r="DE56" s="278"/>
      <c r="DF56" s="278"/>
      <c r="DG56" s="278"/>
      <c r="DH56" s="278"/>
      <c r="DI56" s="278"/>
      <c r="DJ56" s="278"/>
      <c r="DK56" s="278"/>
      <c r="DL56" s="278"/>
      <c r="DM56" s="278"/>
      <c r="DN56" s="278"/>
      <c r="DO56" s="278"/>
      <c r="DP56" s="278"/>
      <c r="DQ56" s="278"/>
      <c r="DR56" s="278"/>
      <c r="DS56" s="278"/>
      <c r="DT56" s="278"/>
      <c r="DU56" s="278"/>
      <c r="DV56" s="278"/>
      <c r="DW56" s="278"/>
      <c r="DX56" s="278"/>
      <c r="DY56" s="278"/>
      <c r="DZ56" s="278"/>
      <c r="EA56" s="278"/>
      <c r="EB56" s="278"/>
      <c r="EC56" s="278"/>
      <c r="ED56" s="278"/>
      <c r="EE56" s="278"/>
      <c r="EF56" s="278"/>
      <c r="EG56" s="278"/>
      <c r="EH56" s="278"/>
      <c r="EI56" s="278"/>
      <c r="EJ56" s="280"/>
      <c r="EK56" s="280"/>
      <c r="EL56" s="280"/>
      <c r="EM56" s="278"/>
      <c r="EN56" s="278"/>
      <c r="EO56" s="278"/>
      <c r="EP56" s="278"/>
      <c r="EQ56" s="278"/>
      <c r="ER56" s="278"/>
      <c r="ES56" s="278"/>
      <c r="ET56" s="278"/>
      <c r="EU56" s="278"/>
      <c r="EV56" s="278"/>
      <c r="EW56" s="278"/>
      <c r="EX56" s="278"/>
      <c r="EY56" s="278"/>
      <c r="EZ56" s="278"/>
      <c r="FA56" s="278"/>
      <c r="FB56" s="278"/>
      <c r="FC56" s="278"/>
      <c r="FD56" s="278"/>
      <c r="FE56" s="278"/>
      <c r="FF56" s="278"/>
      <c r="FG56" s="278"/>
      <c r="FH56" s="278"/>
      <c r="FI56" s="278"/>
      <c r="FJ56" s="278"/>
      <c r="FK56" s="278"/>
      <c r="FL56" s="278"/>
      <c r="FM56" s="278"/>
      <c r="FN56" s="277"/>
      <c r="FO56" s="277"/>
      <c r="FP56" s="277"/>
      <c r="FQ56" s="277"/>
      <c r="FR56" s="277"/>
      <c r="FS56" s="278"/>
      <c r="FT56" s="278"/>
      <c r="FU56" s="278"/>
      <c r="FV56" s="278"/>
      <c r="FW56" s="278"/>
      <c r="FX56" s="278"/>
      <c r="FY56" s="278"/>
      <c r="FZ56" s="278"/>
    </row>
    <row r="57" spans="1:182" ht="15" customHeight="1">
      <c r="B57" s="287" t="s">
        <v>208</v>
      </c>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80"/>
      <c r="AR57" s="280"/>
      <c r="AS57" s="280"/>
      <c r="AT57" s="280"/>
      <c r="AU57" s="280"/>
      <c r="AV57" s="280"/>
      <c r="AW57" s="280"/>
      <c r="AX57" s="280"/>
      <c r="AY57" s="280"/>
      <c r="AZ57" s="280"/>
      <c r="BA57" s="280"/>
      <c r="BB57" s="280"/>
      <c r="BC57" s="280"/>
      <c r="BD57" s="280"/>
      <c r="BE57" s="280"/>
      <c r="BF57" s="280"/>
      <c r="BG57" s="280"/>
      <c r="BH57" s="280"/>
      <c r="BI57" s="280"/>
      <c r="BJ57" s="280"/>
      <c r="BK57" s="280"/>
      <c r="BL57" s="280"/>
      <c r="BM57" s="280"/>
      <c r="BN57" s="280"/>
      <c r="BO57" s="280"/>
      <c r="BP57" s="280"/>
      <c r="BQ57" s="280"/>
      <c r="BR57" s="280"/>
      <c r="BS57" s="280"/>
      <c r="BT57" s="280"/>
      <c r="BU57" s="280"/>
      <c r="BV57" s="280"/>
      <c r="BW57" s="280"/>
      <c r="BX57" s="280"/>
      <c r="BY57" s="280"/>
      <c r="BZ57" s="280"/>
      <c r="CA57" s="280"/>
      <c r="CB57" s="280"/>
      <c r="CC57" s="280"/>
      <c r="CD57" s="280"/>
      <c r="CE57" s="280"/>
      <c r="CF57" s="280"/>
      <c r="CG57" s="280"/>
      <c r="CH57" s="280"/>
      <c r="CI57" s="280"/>
      <c r="CJ57" s="280"/>
      <c r="CK57" s="280"/>
      <c r="CL57" s="280"/>
      <c r="CM57" s="280"/>
      <c r="CN57" s="280"/>
      <c r="CO57" s="280"/>
      <c r="CP57" s="280"/>
      <c r="CQ57" s="280"/>
      <c r="CR57" s="280"/>
      <c r="CS57" s="280"/>
      <c r="CT57" s="280"/>
      <c r="CU57" s="278"/>
      <c r="CV57" s="278"/>
      <c r="CW57" s="278"/>
      <c r="CX57" s="278"/>
      <c r="CY57" s="278"/>
      <c r="CZ57" s="278"/>
      <c r="DA57" s="278"/>
      <c r="DB57" s="278"/>
      <c r="DC57" s="278"/>
      <c r="DD57" s="278"/>
      <c r="DE57" s="278"/>
      <c r="DF57" s="278"/>
      <c r="DG57" s="278"/>
      <c r="DH57" s="278"/>
      <c r="DI57" s="278"/>
      <c r="DJ57" s="278"/>
      <c r="DK57" s="278"/>
      <c r="DL57" s="278"/>
      <c r="DM57" s="278"/>
      <c r="DN57" s="278"/>
      <c r="DO57" s="278"/>
      <c r="DP57" s="278"/>
      <c r="DQ57" s="278"/>
      <c r="DR57" s="278"/>
      <c r="DS57" s="278"/>
      <c r="DT57" s="278"/>
      <c r="DU57" s="278"/>
      <c r="DV57" s="278"/>
      <c r="DW57" s="278"/>
      <c r="DX57" s="278"/>
      <c r="DY57" s="278"/>
      <c r="DZ57" s="278"/>
      <c r="EA57" s="278"/>
      <c r="EB57" s="278"/>
      <c r="EC57" s="278"/>
      <c r="ED57" s="278"/>
      <c r="EE57" s="278"/>
      <c r="EF57" s="278"/>
      <c r="EG57" s="278"/>
      <c r="EH57" s="278"/>
      <c r="EI57" s="278"/>
      <c r="EJ57" s="276"/>
      <c r="EK57" s="276"/>
      <c r="EL57" s="276"/>
      <c r="EM57" s="278"/>
      <c r="EN57" s="278"/>
      <c r="EO57" s="278"/>
      <c r="EP57" s="278"/>
      <c r="EQ57" s="278"/>
      <c r="ER57" s="278"/>
      <c r="ES57" s="278"/>
      <c r="ET57" s="278"/>
      <c r="EU57" s="278"/>
      <c r="EV57" s="278"/>
      <c r="EW57" s="285"/>
      <c r="EX57" s="278"/>
      <c r="EY57" s="278"/>
      <c r="EZ57" s="278"/>
      <c r="FA57" s="278"/>
      <c r="FB57" s="278"/>
      <c r="FC57" s="278"/>
      <c r="FD57" s="278"/>
      <c r="FE57" s="278"/>
      <c r="FF57" s="278"/>
      <c r="FG57" s="278"/>
      <c r="FH57" s="278"/>
      <c r="FI57" s="278"/>
      <c r="FJ57" s="278"/>
      <c r="FK57" s="278"/>
      <c r="FL57" s="278"/>
      <c r="FM57" s="278"/>
      <c r="FN57" s="277"/>
      <c r="FO57" s="277"/>
      <c r="FP57" s="276"/>
      <c r="FQ57" s="276"/>
      <c r="FR57" s="276"/>
      <c r="FS57" s="278"/>
      <c r="FT57" s="278"/>
      <c r="FU57" s="278"/>
      <c r="FV57" s="278"/>
      <c r="FW57" s="278"/>
      <c r="FX57" s="278"/>
      <c r="FY57" s="278"/>
      <c r="FZ57" s="278"/>
    </row>
    <row r="58" spans="1:182" s="268" customFormat="1" ht="15" customHeight="1">
      <c r="A58" s="266"/>
      <c r="B58" s="276" t="s">
        <v>209</v>
      </c>
      <c r="C58" s="278" t="s">
        <v>184</v>
      </c>
      <c r="D58" s="278" t="s">
        <v>184</v>
      </c>
      <c r="E58" s="278" t="s">
        <v>184</v>
      </c>
      <c r="F58" s="278" t="s">
        <v>184</v>
      </c>
      <c r="G58" s="278" t="s">
        <v>184</v>
      </c>
      <c r="H58" s="278" t="s">
        <v>184</v>
      </c>
      <c r="I58" s="278" t="s">
        <v>184</v>
      </c>
      <c r="J58" s="278" t="s">
        <v>184</v>
      </c>
      <c r="K58" s="278" t="s">
        <v>184</v>
      </c>
      <c r="L58" s="278" t="s">
        <v>184</v>
      </c>
      <c r="M58" s="278" t="s">
        <v>184</v>
      </c>
      <c r="N58" s="278" t="s">
        <v>184</v>
      </c>
      <c r="O58" s="278" t="s">
        <v>184</v>
      </c>
      <c r="P58" s="278" t="s">
        <v>184</v>
      </c>
      <c r="Q58" s="278" t="s">
        <v>184</v>
      </c>
      <c r="R58" s="278" t="s">
        <v>184</v>
      </c>
      <c r="S58" s="278" t="s">
        <v>184</v>
      </c>
      <c r="T58" s="278" t="s">
        <v>184</v>
      </c>
      <c r="U58" s="278" t="s">
        <v>184</v>
      </c>
      <c r="V58" s="278" t="s">
        <v>184</v>
      </c>
      <c r="W58" s="278" t="s">
        <v>184</v>
      </c>
      <c r="X58" s="278" t="s">
        <v>184</v>
      </c>
      <c r="Y58" s="278" t="s">
        <v>184</v>
      </c>
      <c r="Z58" s="278" t="s">
        <v>184</v>
      </c>
      <c r="AA58" s="278" t="s">
        <v>184</v>
      </c>
      <c r="AB58" s="278" t="s">
        <v>184</v>
      </c>
      <c r="AC58" s="278" t="s">
        <v>184</v>
      </c>
      <c r="AD58" s="278" t="s">
        <v>184</v>
      </c>
      <c r="AE58" s="278" t="s">
        <v>184</v>
      </c>
      <c r="AF58" s="278" t="s">
        <v>184</v>
      </c>
      <c r="AG58" s="278" t="s">
        <v>184</v>
      </c>
      <c r="AH58" s="278" t="s">
        <v>184</v>
      </c>
      <c r="AI58" s="278" t="s">
        <v>184</v>
      </c>
      <c r="AJ58" s="278" t="s">
        <v>184</v>
      </c>
      <c r="AK58" s="278" t="s">
        <v>184</v>
      </c>
      <c r="AL58" s="278" t="s">
        <v>184</v>
      </c>
      <c r="AM58" s="278" t="s">
        <v>184</v>
      </c>
      <c r="AN58" s="278" t="s">
        <v>184</v>
      </c>
      <c r="AO58" s="278" t="s">
        <v>184</v>
      </c>
      <c r="AP58" s="278" t="s">
        <v>184</v>
      </c>
      <c r="AQ58" s="278" t="s">
        <v>184</v>
      </c>
      <c r="AR58" s="278" t="s">
        <v>184</v>
      </c>
      <c r="AS58" s="278" t="s">
        <v>184</v>
      </c>
      <c r="AT58" s="278" t="s">
        <v>184</v>
      </c>
      <c r="AU58" s="278" t="s">
        <v>184</v>
      </c>
      <c r="AV58" s="278" t="s">
        <v>184</v>
      </c>
      <c r="AW58" s="278" t="s">
        <v>184</v>
      </c>
      <c r="AX58" s="278" t="s">
        <v>184</v>
      </c>
      <c r="AY58" s="278" t="s">
        <v>184</v>
      </c>
      <c r="AZ58" s="278" t="s">
        <v>184</v>
      </c>
      <c r="BA58" s="278" t="s">
        <v>184</v>
      </c>
      <c r="BB58" s="278">
        <v>6.94</v>
      </c>
      <c r="BC58" s="290" t="s">
        <v>187</v>
      </c>
      <c r="BD58" s="278">
        <v>7</v>
      </c>
      <c r="BE58" s="278">
        <v>6.99</v>
      </c>
      <c r="BF58" s="290" t="s">
        <v>187</v>
      </c>
      <c r="BG58" s="278">
        <f>6.91*(0.303030303030303)+6.75*(0.696969696969697)</f>
        <v>6.7984848484848488</v>
      </c>
      <c r="BH58" s="278">
        <v>6.52</v>
      </c>
      <c r="BI58" s="278">
        <v>6.6</v>
      </c>
      <c r="BJ58" s="278">
        <f>6.69*(34.8/54.8)+6.78*(20/54.8)</f>
        <v>6.7228467153284672</v>
      </c>
      <c r="BK58" s="278">
        <v>6.71</v>
      </c>
      <c r="BL58" s="290" t="s">
        <v>187</v>
      </c>
      <c r="BM58" s="278">
        <f>6.83*(10.6/13.8)+6.87*(3.2/13.8)</f>
        <v>6.8392753623188405</v>
      </c>
      <c r="BN58" s="278">
        <v>6.87</v>
      </c>
      <c r="BO58" s="278">
        <v>6.91</v>
      </c>
      <c r="BP58" s="278">
        <f>6.97*(9.5/20)+6.96*(10.5/20)</f>
        <v>6.9647499999999996</v>
      </c>
      <c r="BQ58" s="278">
        <v>6.97</v>
      </c>
      <c r="BR58" s="290" t="s">
        <v>187</v>
      </c>
      <c r="BS58" s="278">
        <f>7.05*(8.6/21)+7.08*(12.4/21)</f>
        <v>7.0677142857142856</v>
      </c>
      <c r="BT58" s="278">
        <v>6.99</v>
      </c>
      <c r="BU58" s="278">
        <v>7.08</v>
      </c>
      <c r="BV58" s="278">
        <v>7.12</v>
      </c>
      <c r="BW58" s="278">
        <f>7.15*(15.5/21.3)+7.19*(5.8/21.3)</f>
        <v>7.160892018779343</v>
      </c>
      <c r="BX58" s="278">
        <v>7.2</v>
      </c>
      <c r="BY58" s="278">
        <v>7.22</v>
      </c>
      <c r="BZ58" s="278">
        <f>7.22*(12/21.6)+7.24*(9.6/21.6)</f>
        <v>7.2288888888888874</v>
      </c>
      <c r="CA58" s="278">
        <v>7.24</v>
      </c>
      <c r="CB58" s="278">
        <v>7.25</v>
      </c>
      <c r="CC58" s="278">
        <v>7.29</v>
      </c>
      <c r="CD58" s="290" t="s">
        <v>187</v>
      </c>
      <c r="CE58" s="278">
        <v>7.29</v>
      </c>
      <c r="CF58" s="278">
        <v>7.32</v>
      </c>
      <c r="CG58" s="278">
        <v>7.36</v>
      </c>
      <c r="CH58" s="278">
        <v>7.37</v>
      </c>
      <c r="CI58" s="290" t="s">
        <v>187</v>
      </c>
      <c r="CJ58" s="278">
        <v>7.38</v>
      </c>
      <c r="CK58" s="278">
        <v>7.35</v>
      </c>
      <c r="CL58" s="278">
        <v>7.37</v>
      </c>
      <c r="CM58" s="278">
        <v>7.37</v>
      </c>
      <c r="CN58" s="278">
        <v>7.45</v>
      </c>
      <c r="CO58" s="278">
        <v>7.49</v>
      </c>
      <c r="CP58" s="290" t="s">
        <v>187</v>
      </c>
      <c r="CQ58" s="278">
        <v>7.46</v>
      </c>
      <c r="CR58" s="278">
        <v>7.53</v>
      </c>
      <c r="CS58" s="278">
        <v>7.53</v>
      </c>
      <c r="CT58" s="278">
        <v>7.54</v>
      </c>
      <c r="CU58" s="290">
        <v>7.46</v>
      </c>
      <c r="CV58" s="278">
        <v>7.43</v>
      </c>
      <c r="CW58" s="278">
        <v>7.49</v>
      </c>
      <c r="CX58" s="278">
        <v>7.49</v>
      </c>
      <c r="CY58" s="278">
        <v>7.44</v>
      </c>
      <c r="CZ58" s="278">
        <v>7.36</v>
      </c>
      <c r="DA58" s="278">
        <v>7.26</v>
      </c>
      <c r="DB58" s="290" t="s">
        <v>187</v>
      </c>
      <c r="DC58" s="290" t="s">
        <v>187</v>
      </c>
      <c r="DD58" s="278">
        <v>5.7</v>
      </c>
      <c r="DE58" s="290" t="s">
        <v>187</v>
      </c>
      <c r="DF58" s="278">
        <v>5.04</v>
      </c>
      <c r="DG58" s="290">
        <v>5</v>
      </c>
      <c r="DH58" s="278">
        <v>5.0199999999999996</v>
      </c>
      <c r="DI58" s="278">
        <v>5.0599999999999996</v>
      </c>
      <c r="DJ58" s="278">
        <v>5.08</v>
      </c>
      <c r="DK58" s="290" t="s">
        <v>187</v>
      </c>
      <c r="DL58" s="290" t="s">
        <v>187</v>
      </c>
      <c r="DM58" s="278">
        <v>5.1100000000000003</v>
      </c>
      <c r="DN58" s="297">
        <v>5.1100000000000003</v>
      </c>
      <c r="DO58" s="298">
        <v>5.0999999999999996</v>
      </c>
      <c r="DP58" s="298">
        <v>5.09</v>
      </c>
      <c r="DQ58" s="298" t="s">
        <v>187</v>
      </c>
      <c r="DR58" s="298" t="s">
        <v>187</v>
      </c>
      <c r="DS58" s="293">
        <v>4.5999999999999996</v>
      </c>
      <c r="DT58" s="293">
        <v>4.55</v>
      </c>
      <c r="DU58" s="298" t="s">
        <v>187</v>
      </c>
      <c r="DV58" s="298">
        <v>4.3600000000000003</v>
      </c>
      <c r="DW58" s="298">
        <v>4.37</v>
      </c>
      <c r="DX58" s="278">
        <v>4.3899999999999997</v>
      </c>
      <c r="DY58" s="278">
        <v>4.4400000000000004</v>
      </c>
      <c r="DZ58" s="278">
        <v>4.47</v>
      </c>
      <c r="EA58" s="278" t="s">
        <v>187</v>
      </c>
      <c r="EB58" s="278">
        <v>4.49</v>
      </c>
      <c r="EC58" s="278">
        <v>4.55</v>
      </c>
      <c r="ED58" s="278">
        <v>4.6500000000000004</v>
      </c>
      <c r="EE58" s="278">
        <v>4.7</v>
      </c>
      <c r="EF58" s="278">
        <v>5.0999999999999996</v>
      </c>
      <c r="EG58" s="290" t="s">
        <v>187</v>
      </c>
      <c r="EH58" s="299">
        <v>5.44</v>
      </c>
      <c r="EI58" s="290" t="s">
        <v>187</v>
      </c>
      <c r="EJ58" s="280">
        <v>6.36</v>
      </c>
      <c r="EK58" s="280">
        <v>6.54</v>
      </c>
      <c r="EL58" s="280">
        <v>6.48</v>
      </c>
      <c r="EM58" s="278">
        <v>6.29</v>
      </c>
      <c r="EN58" s="290" t="s">
        <v>187</v>
      </c>
      <c r="EO58" s="278">
        <v>6.19</v>
      </c>
      <c r="EP58" s="278">
        <v>6.21</v>
      </c>
      <c r="EQ58" s="278">
        <v>6.05</v>
      </c>
      <c r="ER58" s="278">
        <v>5.97</v>
      </c>
      <c r="ES58" s="290" t="s">
        <v>187</v>
      </c>
      <c r="ET58" s="278">
        <v>5.87</v>
      </c>
      <c r="EU58" s="290" t="s">
        <v>187</v>
      </c>
      <c r="EV58" s="278">
        <v>4.84</v>
      </c>
      <c r="EW58" s="290" t="s">
        <v>187</v>
      </c>
      <c r="EX58" s="278" t="s">
        <v>187</v>
      </c>
      <c r="EY58" s="278" t="s">
        <v>187</v>
      </c>
      <c r="EZ58" s="278" t="s">
        <v>187</v>
      </c>
      <c r="FA58" s="278" t="s">
        <v>187</v>
      </c>
      <c r="FB58" s="278" t="s">
        <v>187</v>
      </c>
      <c r="FC58" s="278" t="s">
        <v>187</v>
      </c>
      <c r="FD58" s="278">
        <v>3.67</v>
      </c>
      <c r="FE58" s="278">
        <v>3.72</v>
      </c>
      <c r="FF58" s="278" t="s">
        <v>187</v>
      </c>
      <c r="FG58" s="278" t="s">
        <v>187</v>
      </c>
      <c r="FH58" s="278">
        <v>3.87</v>
      </c>
      <c r="FI58" s="278" t="s">
        <v>187</v>
      </c>
      <c r="FJ58" s="278" t="s">
        <v>187</v>
      </c>
      <c r="FK58" s="278" t="s">
        <v>187</v>
      </c>
      <c r="FL58" s="278">
        <v>4.1100000000000003</v>
      </c>
      <c r="FM58" s="278" t="s">
        <v>187</v>
      </c>
      <c r="FN58" s="278" t="s">
        <v>187</v>
      </c>
      <c r="FO58" s="278">
        <v>4.22</v>
      </c>
      <c r="FP58" s="277">
        <v>4.24</v>
      </c>
      <c r="FQ58" s="291" t="s">
        <v>187</v>
      </c>
      <c r="FR58" s="277">
        <v>4.24</v>
      </c>
      <c r="FS58" s="298" t="s">
        <v>187</v>
      </c>
      <c r="FT58" s="298" t="s">
        <v>187</v>
      </c>
      <c r="FU58" s="298" t="s">
        <v>187</v>
      </c>
      <c r="FV58" s="298" t="s">
        <v>187</v>
      </c>
      <c r="FW58" s="298" t="s">
        <v>187</v>
      </c>
      <c r="FX58" s="298" t="s">
        <v>187</v>
      </c>
      <c r="FY58" s="298" t="s">
        <v>187</v>
      </c>
      <c r="FZ58" s="298" t="s">
        <v>187</v>
      </c>
    </row>
    <row r="59" spans="1:182" s="268" customFormat="1" ht="15" customHeight="1">
      <c r="A59" s="266"/>
      <c r="B59" s="276" t="s">
        <v>210</v>
      </c>
      <c r="C59" s="278" t="s">
        <v>184</v>
      </c>
      <c r="D59" s="278" t="s">
        <v>184</v>
      </c>
      <c r="E59" s="278" t="s">
        <v>184</v>
      </c>
      <c r="F59" s="278" t="s">
        <v>184</v>
      </c>
      <c r="G59" s="278" t="s">
        <v>184</v>
      </c>
      <c r="H59" s="278" t="s">
        <v>184</v>
      </c>
      <c r="I59" s="278" t="s">
        <v>184</v>
      </c>
      <c r="J59" s="278" t="s">
        <v>184</v>
      </c>
      <c r="K59" s="278" t="s">
        <v>184</v>
      </c>
      <c r="L59" s="278" t="s">
        <v>184</v>
      </c>
      <c r="M59" s="278" t="s">
        <v>184</v>
      </c>
      <c r="N59" s="278" t="s">
        <v>184</v>
      </c>
      <c r="O59" s="278" t="s">
        <v>184</v>
      </c>
      <c r="P59" s="278" t="s">
        <v>184</v>
      </c>
      <c r="Q59" s="278" t="s">
        <v>184</v>
      </c>
      <c r="R59" s="278" t="s">
        <v>184</v>
      </c>
      <c r="S59" s="278" t="s">
        <v>184</v>
      </c>
      <c r="T59" s="278" t="s">
        <v>184</v>
      </c>
      <c r="U59" s="278" t="s">
        <v>184</v>
      </c>
      <c r="V59" s="278" t="s">
        <v>184</v>
      </c>
      <c r="W59" s="278" t="s">
        <v>184</v>
      </c>
      <c r="X59" s="278" t="s">
        <v>184</v>
      </c>
      <c r="Y59" s="278" t="s">
        <v>184</v>
      </c>
      <c r="Z59" s="278" t="s">
        <v>184</v>
      </c>
      <c r="AA59" s="278" t="s">
        <v>184</v>
      </c>
      <c r="AB59" s="278" t="s">
        <v>184</v>
      </c>
      <c r="AC59" s="278" t="s">
        <v>184</v>
      </c>
      <c r="AD59" s="278" t="s">
        <v>184</v>
      </c>
      <c r="AE59" s="278" t="s">
        <v>184</v>
      </c>
      <c r="AF59" s="278" t="s">
        <v>184</v>
      </c>
      <c r="AG59" s="278" t="s">
        <v>184</v>
      </c>
      <c r="AH59" s="278" t="s">
        <v>184</v>
      </c>
      <c r="AI59" s="278" t="s">
        <v>184</v>
      </c>
      <c r="AJ59" s="278" t="s">
        <v>184</v>
      </c>
      <c r="AK59" s="278" t="s">
        <v>184</v>
      </c>
      <c r="AL59" s="278" t="s">
        <v>184</v>
      </c>
      <c r="AM59" s="278" t="s">
        <v>184</v>
      </c>
      <c r="AN59" s="278" t="s">
        <v>184</v>
      </c>
      <c r="AO59" s="278" t="s">
        <v>184</v>
      </c>
      <c r="AP59" s="278" t="s">
        <v>184</v>
      </c>
      <c r="AQ59" s="278" t="s">
        <v>184</v>
      </c>
      <c r="AR59" s="278" t="s">
        <v>184</v>
      </c>
      <c r="AS59" s="278" t="s">
        <v>184</v>
      </c>
      <c r="AT59" s="278" t="s">
        <v>184</v>
      </c>
      <c r="AU59" s="278" t="s">
        <v>184</v>
      </c>
      <c r="AV59" s="278" t="s">
        <v>184</v>
      </c>
      <c r="AW59" s="278" t="s">
        <v>184</v>
      </c>
      <c r="AX59" s="278" t="s">
        <v>184</v>
      </c>
      <c r="AY59" s="278" t="s">
        <v>184</v>
      </c>
      <c r="AZ59" s="278" t="s">
        <v>184</v>
      </c>
      <c r="BA59" s="278" t="s">
        <v>184</v>
      </c>
      <c r="BB59" s="278" t="s">
        <v>184</v>
      </c>
      <c r="BC59" s="278" t="s">
        <v>184</v>
      </c>
      <c r="BD59" s="278" t="s">
        <v>184</v>
      </c>
      <c r="BE59" s="278" t="s">
        <v>184</v>
      </c>
      <c r="BF59" s="278" t="s">
        <v>184</v>
      </c>
      <c r="BG59" s="278" t="s">
        <v>184</v>
      </c>
      <c r="BH59" s="278" t="s">
        <v>184</v>
      </c>
      <c r="BI59" s="278">
        <v>6.93</v>
      </c>
      <c r="BJ59" s="290" t="s">
        <v>187</v>
      </c>
      <c r="BK59" s="290" t="s">
        <v>187</v>
      </c>
      <c r="BL59" s="290" t="s">
        <v>187</v>
      </c>
      <c r="BM59" s="278">
        <v>7.16</v>
      </c>
      <c r="BN59" s="290" t="s">
        <v>187</v>
      </c>
      <c r="BO59" s="278">
        <v>7.19</v>
      </c>
      <c r="BP59" s="278">
        <v>7.24</v>
      </c>
      <c r="BQ59" s="290" t="s">
        <v>187</v>
      </c>
      <c r="BR59" s="290" t="s">
        <v>187</v>
      </c>
      <c r="BS59" s="290" t="s">
        <v>187</v>
      </c>
      <c r="BT59" s="290" t="s">
        <v>187</v>
      </c>
      <c r="BU59" s="278">
        <v>7.29</v>
      </c>
      <c r="BV59" s="290" t="s">
        <v>187</v>
      </c>
      <c r="BW59" s="278">
        <v>7.28</v>
      </c>
      <c r="BX59" s="290" t="s">
        <v>187</v>
      </c>
      <c r="BY59" s="290" t="s">
        <v>187</v>
      </c>
      <c r="BZ59" s="278">
        <f>7.33*(9.7/19.7)+7.32*(10/19.7)</f>
        <v>7.3249238578680202</v>
      </c>
      <c r="CA59" s="290" t="s">
        <v>187</v>
      </c>
      <c r="CB59" s="278">
        <v>7.34</v>
      </c>
      <c r="CC59" s="278">
        <v>7.36</v>
      </c>
      <c r="CD59" s="290" t="s">
        <v>187</v>
      </c>
      <c r="CE59" s="278">
        <v>7.38</v>
      </c>
      <c r="CF59" s="278">
        <v>7.38</v>
      </c>
      <c r="CG59" s="278">
        <v>7.39</v>
      </c>
      <c r="CH59" s="278">
        <v>7.41</v>
      </c>
      <c r="CI59" s="290" t="s">
        <v>187</v>
      </c>
      <c r="CJ59" s="278">
        <v>7.4</v>
      </c>
      <c r="CK59" s="278">
        <v>7.43</v>
      </c>
      <c r="CL59" s="278">
        <v>7.45</v>
      </c>
      <c r="CM59" s="278">
        <v>7.51</v>
      </c>
      <c r="CN59" s="278">
        <v>7.51</v>
      </c>
      <c r="CO59" s="278">
        <v>7.59</v>
      </c>
      <c r="CP59" s="290" t="s">
        <v>187</v>
      </c>
      <c r="CQ59" s="278">
        <v>7.6</v>
      </c>
      <c r="CR59" s="278">
        <v>7.61</v>
      </c>
      <c r="CS59" s="278">
        <v>7.67</v>
      </c>
      <c r="CT59" s="278">
        <v>7.69</v>
      </c>
      <c r="CU59" s="290">
        <v>7.68</v>
      </c>
      <c r="CV59" s="278">
        <v>7.7</v>
      </c>
      <c r="CW59" s="278">
        <v>7.59</v>
      </c>
      <c r="CX59" s="278">
        <v>7.71</v>
      </c>
      <c r="CY59" s="278">
        <v>7.7</v>
      </c>
      <c r="CZ59" s="290" t="s">
        <v>187</v>
      </c>
      <c r="DA59" s="278">
        <v>7.55</v>
      </c>
      <c r="DB59" s="290" t="s">
        <v>187</v>
      </c>
      <c r="DC59" s="290" t="s">
        <v>187</v>
      </c>
      <c r="DD59" s="290" t="s">
        <v>187</v>
      </c>
      <c r="DE59" s="290" t="s">
        <v>187</v>
      </c>
      <c r="DF59" s="290" t="s">
        <v>187</v>
      </c>
      <c r="DG59" s="290" t="s">
        <v>187</v>
      </c>
      <c r="DH59" s="278">
        <v>5.37</v>
      </c>
      <c r="DI59" s="290" t="s">
        <v>187</v>
      </c>
      <c r="DJ59" s="290" t="s">
        <v>187</v>
      </c>
      <c r="DK59" s="290" t="s">
        <v>187</v>
      </c>
      <c r="DL59" s="290" t="s">
        <v>187</v>
      </c>
      <c r="DM59" s="290" t="s">
        <v>187</v>
      </c>
      <c r="DN59" s="297" t="s">
        <v>187</v>
      </c>
      <c r="DO59" s="300" t="s">
        <v>187</v>
      </c>
      <c r="DP59" s="300">
        <v>5.37</v>
      </c>
      <c r="DQ59" s="300" t="s">
        <v>187</v>
      </c>
      <c r="DR59" s="300" t="s">
        <v>187</v>
      </c>
      <c r="DS59" s="298">
        <v>4.83</v>
      </c>
      <c r="DT59" s="298" t="s">
        <v>187</v>
      </c>
      <c r="DU59" s="298" t="s">
        <v>187</v>
      </c>
      <c r="DV59" s="298">
        <v>4.63</v>
      </c>
      <c r="DW59" s="301" t="s">
        <v>187</v>
      </c>
      <c r="DX59" s="278">
        <v>4.59</v>
      </c>
      <c r="DY59" s="301" t="s">
        <v>187</v>
      </c>
      <c r="DZ59" s="278" t="s">
        <v>187</v>
      </c>
      <c r="EA59" s="278" t="s">
        <v>187</v>
      </c>
      <c r="EB59" s="278">
        <v>4.75</v>
      </c>
      <c r="EC59" s="278" t="s">
        <v>187</v>
      </c>
      <c r="ED59" s="290" t="s">
        <v>187</v>
      </c>
      <c r="EE59" s="290" t="s">
        <v>187</v>
      </c>
      <c r="EF59" s="278">
        <v>5.17</v>
      </c>
      <c r="EG59" s="290" t="s">
        <v>187</v>
      </c>
      <c r="EH59" s="290" t="s">
        <v>187</v>
      </c>
      <c r="EI59" s="290" t="s">
        <v>187</v>
      </c>
      <c r="EJ59" s="290">
        <v>6.58</v>
      </c>
      <c r="EK59" s="290" t="s">
        <v>187</v>
      </c>
      <c r="EL59" s="290" t="s">
        <v>187</v>
      </c>
      <c r="EM59" s="290" t="s">
        <v>187</v>
      </c>
      <c r="EN59" s="290" t="s">
        <v>187</v>
      </c>
      <c r="EO59" s="278">
        <v>6.27</v>
      </c>
      <c r="EP59" s="278">
        <v>6.26</v>
      </c>
      <c r="EQ59" s="278">
        <v>6.12</v>
      </c>
      <c r="ER59" s="278">
        <v>5.89</v>
      </c>
      <c r="ES59" s="290" t="s">
        <v>187</v>
      </c>
      <c r="ET59" s="278">
        <v>5.84</v>
      </c>
      <c r="EU59" s="290" t="s">
        <v>187</v>
      </c>
      <c r="EV59" s="278">
        <v>4.84</v>
      </c>
      <c r="EW59" s="290" t="s">
        <v>187</v>
      </c>
      <c r="EX59" s="278" t="s">
        <v>187</v>
      </c>
      <c r="EY59" s="278">
        <v>4.22</v>
      </c>
      <c r="EZ59" s="278" t="s">
        <v>187</v>
      </c>
      <c r="FA59" s="278" t="s">
        <v>187</v>
      </c>
      <c r="FB59" s="278">
        <v>4.08</v>
      </c>
      <c r="FC59" s="278">
        <v>3.96</v>
      </c>
      <c r="FD59" s="278" t="s">
        <v>187</v>
      </c>
      <c r="FE59" s="278">
        <v>4.07</v>
      </c>
      <c r="FF59" s="278" t="s">
        <v>187</v>
      </c>
      <c r="FG59" s="278" t="s">
        <v>187</v>
      </c>
      <c r="FH59" s="278">
        <v>4.03</v>
      </c>
      <c r="FI59" s="278">
        <v>4.28</v>
      </c>
      <c r="FJ59" s="278" t="s">
        <v>187</v>
      </c>
      <c r="FK59" s="278" t="s">
        <v>187</v>
      </c>
      <c r="FL59" s="278">
        <v>4.26</v>
      </c>
      <c r="FM59" s="278" t="s">
        <v>187</v>
      </c>
      <c r="FN59" s="278" t="s">
        <v>187</v>
      </c>
      <c r="FO59" s="278">
        <v>4.37</v>
      </c>
      <c r="FP59" s="277">
        <v>4.47</v>
      </c>
      <c r="FQ59" s="291" t="s">
        <v>187</v>
      </c>
      <c r="FR59" s="277">
        <v>4.4400000000000004</v>
      </c>
      <c r="FS59" s="300" t="s">
        <v>187</v>
      </c>
      <c r="FT59" s="300" t="s">
        <v>187</v>
      </c>
      <c r="FU59" s="300" t="s">
        <v>187</v>
      </c>
      <c r="FV59" s="300" t="s">
        <v>187</v>
      </c>
      <c r="FW59" s="278">
        <v>4.5999999999999996</v>
      </c>
      <c r="FX59" s="298" t="s">
        <v>187</v>
      </c>
      <c r="FY59" s="298" t="s">
        <v>187</v>
      </c>
      <c r="FZ59" s="298" t="s">
        <v>187</v>
      </c>
    </row>
    <row r="60" spans="1:1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c r="AH60" s="282"/>
      <c r="AI60" s="282"/>
      <c r="AJ60" s="282"/>
      <c r="AK60" s="282"/>
      <c r="AL60" s="282"/>
      <c r="AM60" s="282"/>
      <c r="AN60" s="282"/>
      <c r="AO60" s="282"/>
      <c r="AP60" s="282"/>
      <c r="AQ60" s="282"/>
      <c r="AR60" s="282"/>
      <c r="AS60" s="282"/>
      <c r="AT60" s="282"/>
      <c r="AU60" s="282"/>
      <c r="AV60" s="282"/>
      <c r="AW60" s="282"/>
      <c r="AX60" s="282"/>
      <c r="AY60" s="282"/>
      <c r="AZ60" s="282"/>
      <c r="BA60" s="282"/>
      <c r="BB60" s="282"/>
      <c r="BC60" s="282"/>
      <c r="BD60" s="282"/>
      <c r="BE60" s="282"/>
      <c r="BF60" s="282"/>
      <c r="BG60" s="282"/>
      <c r="BH60" s="282"/>
      <c r="BI60" s="282"/>
      <c r="BJ60" s="282"/>
      <c r="BK60" s="282"/>
      <c r="BL60" s="282"/>
      <c r="BM60" s="282"/>
      <c r="BN60" s="282"/>
      <c r="BO60" s="282"/>
      <c r="BP60" s="282"/>
      <c r="BQ60" s="282"/>
      <c r="BR60" s="282"/>
      <c r="BS60" s="282"/>
      <c r="BT60" s="282"/>
      <c r="BU60" s="282"/>
      <c r="BV60" s="282"/>
      <c r="BW60" s="282"/>
      <c r="BX60" s="282"/>
      <c r="BY60" s="282"/>
      <c r="BZ60" s="282"/>
      <c r="CA60" s="282"/>
      <c r="CB60" s="282"/>
      <c r="CC60" s="282"/>
      <c r="CD60" s="282"/>
      <c r="CE60" s="282"/>
      <c r="CF60" s="282"/>
      <c r="CG60" s="282"/>
      <c r="CH60" s="282"/>
      <c r="CI60" s="282"/>
      <c r="CJ60" s="282"/>
      <c r="CK60" s="282"/>
      <c r="CL60" s="282"/>
      <c r="CM60" s="282"/>
      <c r="CN60" s="282"/>
      <c r="CO60" s="282"/>
      <c r="CP60" s="282"/>
      <c r="CQ60" s="282"/>
      <c r="CR60" s="282"/>
      <c r="CS60" s="282"/>
      <c r="CT60" s="282"/>
      <c r="CU60" s="282"/>
      <c r="CV60" s="282"/>
      <c r="CW60" s="282"/>
      <c r="CX60" s="282"/>
      <c r="CY60" s="282"/>
      <c r="CZ60" s="282"/>
      <c r="DA60" s="282"/>
      <c r="DB60" s="282"/>
      <c r="DC60" s="282"/>
      <c r="DD60" s="282"/>
      <c r="DE60" s="282"/>
      <c r="DF60" s="282"/>
      <c r="DG60" s="282"/>
      <c r="DH60" s="282"/>
      <c r="DI60" s="282"/>
      <c r="DJ60" s="282"/>
      <c r="DK60" s="282"/>
      <c r="DL60" s="282"/>
      <c r="DM60" s="282"/>
      <c r="DN60" s="282"/>
      <c r="DO60" s="282"/>
      <c r="DP60" s="282"/>
      <c r="DQ60" s="282"/>
      <c r="DR60" s="282"/>
      <c r="DS60" s="282"/>
      <c r="DT60" s="282"/>
      <c r="DU60" s="282"/>
      <c r="DV60" s="282"/>
      <c r="DW60" s="282"/>
      <c r="DX60" s="282"/>
      <c r="DY60" s="282"/>
      <c r="DZ60" s="282"/>
      <c r="EA60" s="282"/>
      <c r="EB60" s="282"/>
      <c r="EC60" s="282"/>
      <c r="ED60" s="282"/>
      <c r="EE60" s="282"/>
      <c r="EF60" s="282"/>
      <c r="EG60" s="282"/>
      <c r="EH60" s="282"/>
      <c r="EI60" s="282"/>
      <c r="EM60" s="282"/>
      <c r="EN60" s="282"/>
      <c r="EO60" s="282"/>
      <c r="EP60" s="282"/>
      <c r="EQ60" s="282"/>
      <c r="ER60" s="282"/>
      <c r="ES60" s="282"/>
      <c r="ET60" s="282"/>
      <c r="EU60" s="282"/>
      <c r="EV60" s="282"/>
      <c r="EW60" s="284"/>
      <c r="EX60" s="282"/>
      <c r="EY60" s="282"/>
      <c r="EZ60" s="282"/>
      <c r="FA60" s="282"/>
      <c r="FB60" s="282"/>
      <c r="FC60" s="282"/>
      <c r="FD60" s="282"/>
      <c r="FE60" s="282"/>
      <c r="FF60" s="282"/>
      <c r="FG60" s="282"/>
      <c r="FH60" s="282"/>
      <c r="FI60" s="282"/>
      <c r="FJ60" s="282"/>
      <c r="FK60" s="282"/>
      <c r="FL60" s="282"/>
      <c r="FM60" s="282"/>
      <c r="FS60" s="282"/>
      <c r="FT60" s="282"/>
      <c r="FU60" s="282"/>
      <c r="FV60" s="282"/>
      <c r="FW60" s="282"/>
      <c r="FX60" s="282"/>
      <c r="FY60" s="282"/>
      <c r="FZ60" s="282"/>
    </row>
    <row r="61" spans="1:1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2"/>
      <c r="AI61" s="282"/>
      <c r="AJ61" s="282"/>
      <c r="AK61" s="282"/>
      <c r="AL61" s="282"/>
      <c r="AM61" s="282"/>
      <c r="AN61" s="282"/>
      <c r="AO61" s="282"/>
      <c r="AP61" s="282"/>
      <c r="AQ61" s="282"/>
      <c r="AR61" s="282"/>
      <c r="AS61" s="282"/>
      <c r="AT61" s="282"/>
      <c r="AU61" s="282"/>
      <c r="AV61" s="282"/>
      <c r="AW61" s="282"/>
      <c r="AX61" s="282"/>
      <c r="AY61" s="282"/>
      <c r="AZ61" s="282"/>
      <c r="BA61" s="282"/>
      <c r="BB61" s="282"/>
      <c r="BC61" s="282"/>
      <c r="BD61" s="282"/>
      <c r="BE61" s="282"/>
      <c r="BF61" s="282"/>
      <c r="BG61" s="282"/>
      <c r="BH61" s="282"/>
      <c r="BI61" s="282"/>
      <c r="BJ61" s="282"/>
      <c r="BK61" s="282"/>
      <c r="BL61" s="282"/>
      <c r="BM61" s="282"/>
      <c r="BN61" s="282"/>
      <c r="BO61" s="282"/>
      <c r="BP61" s="282"/>
      <c r="BQ61" s="282"/>
      <c r="BR61" s="282"/>
      <c r="BS61" s="282"/>
      <c r="BT61" s="282"/>
      <c r="BU61" s="282"/>
      <c r="BV61" s="282"/>
      <c r="BW61" s="282"/>
      <c r="BX61" s="282"/>
      <c r="BY61" s="282"/>
      <c r="BZ61" s="282"/>
      <c r="CA61" s="282"/>
      <c r="CB61" s="282"/>
      <c r="CC61" s="282"/>
      <c r="CD61" s="282"/>
      <c r="CE61" s="282"/>
      <c r="CF61" s="282"/>
      <c r="CG61" s="282"/>
      <c r="CH61" s="282"/>
      <c r="CI61" s="282"/>
      <c r="CJ61" s="282"/>
      <c r="CK61" s="282"/>
      <c r="CL61" s="282"/>
      <c r="CM61" s="282"/>
      <c r="CN61" s="282"/>
      <c r="CO61" s="282"/>
      <c r="CP61" s="282"/>
      <c r="CQ61" s="282"/>
      <c r="CR61" s="282"/>
      <c r="CS61" s="282"/>
      <c r="CT61" s="282"/>
      <c r="CU61" s="282"/>
      <c r="CV61" s="282"/>
      <c r="CW61" s="282"/>
      <c r="CX61" s="282"/>
      <c r="CY61" s="282"/>
      <c r="CZ61" s="282"/>
      <c r="DA61" s="282"/>
      <c r="DB61" s="282"/>
      <c r="DC61" s="282"/>
      <c r="DD61" s="282"/>
      <c r="DE61" s="282"/>
      <c r="DF61" s="282"/>
      <c r="DG61" s="282"/>
      <c r="DH61" s="282"/>
      <c r="DI61" s="282"/>
      <c r="DJ61" s="282"/>
      <c r="DK61" s="282"/>
      <c r="DL61" s="282"/>
      <c r="DM61" s="282"/>
      <c r="DN61" s="282"/>
      <c r="DO61" s="282"/>
      <c r="DP61" s="282"/>
      <c r="DQ61" s="282"/>
      <c r="DR61" s="282"/>
      <c r="DS61" s="282"/>
      <c r="DT61" s="282"/>
      <c r="DU61" s="282"/>
      <c r="DV61" s="282"/>
      <c r="DW61" s="282"/>
      <c r="DX61" s="282"/>
      <c r="DY61" s="282"/>
      <c r="DZ61" s="282"/>
      <c r="EA61" s="282"/>
      <c r="EB61" s="282"/>
      <c r="EC61" s="282"/>
      <c r="ED61" s="282"/>
      <c r="EE61" s="282"/>
      <c r="EF61" s="282"/>
      <c r="EG61" s="282"/>
      <c r="EH61" s="282"/>
      <c r="EI61" s="282"/>
      <c r="EM61" s="282"/>
      <c r="EN61" s="282"/>
      <c r="EO61" s="282"/>
      <c r="EP61" s="282"/>
      <c r="EQ61" s="282"/>
      <c r="ER61" s="282"/>
      <c r="ES61" s="282"/>
      <c r="ET61" s="282"/>
      <c r="EU61" s="282"/>
      <c r="EV61" s="282"/>
      <c r="EW61" s="284"/>
      <c r="EX61" s="282"/>
      <c r="EY61" s="282"/>
      <c r="EZ61" s="282"/>
      <c r="FA61" s="282"/>
      <c r="FB61" s="282"/>
      <c r="FC61" s="282"/>
      <c r="FD61" s="282"/>
      <c r="FE61" s="282"/>
      <c r="FF61" s="282"/>
      <c r="FG61" s="282"/>
      <c r="FH61" s="282"/>
      <c r="FI61" s="282"/>
      <c r="FJ61" s="282"/>
      <c r="FK61" s="282"/>
      <c r="FL61" s="282"/>
      <c r="FM61" s="282"/>
      <c r="FS61" s="282"/>
      <c r="FT61" s="282"/>
      <c r="FU61" s="282"/>
      <c r="FV61" s="282"/>
      <c r="FW61" s="282"/>
      <c r="FX61" s="282"/>
      <c r="FY61" s="282"/>
      <c r="FZ61" s="282"/>
    </row>
    <row r="62" spans="1:1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c r="AQ62" s="282"/>
      <c r="AR62" s="282"/>
      <c r="AS62" s="282"/>
      <c r="AT62" s="282"/>
      <c r="AU62" s="282"/>
      <c r="AV62" s="282"/>
      <c r="AW62" s="282"/>
      <c r="AX62" s="282"/>
      <c r="AY62" s="282"/>
      <c r="AZ62" s="282"/>
      <c r="BA62" s="282"/>
      <c r="BB62" s="282"/>
      <c r="BC62" s="282"/>
      <c r="BD62" s="282"/>
      <c r="BE62" s="282"/>
      <c r="BF62" s="282"/>
      <c r="BG62" s="282"/>
      <c r="BH62" s="282"/>
      <c r="BI62" s="282"/>
      <c r="BJ62" s="282"/>
      <c r="BK62" s="282"/>
      <c r="BL62" s="282"/>
      <c r="BM62" s="282"/>
      <c r="BN62" s="282"/>
      <c r="BO62" s="282"/>
      <c r="BP62" s="282"/>
      <c r="BQ62" s="282"/>
      <c r="BR62" s="282"/>
      <c r="BS62" s="282"/>
      <c r="BT62" s="282"/>
      <c r="BU62" s="282"/>
      <c r="BV62" s="282"/>
      <c r="BW62" s="282"/>
      <c r="BX62" s="282"/>
      <c r="BY62" s="282"/>
      <c r="BZ62" s="282"/>
      <c r="CA62" s="282"/>
      <c r="CB62" s="282"/>
      <c r="CC62" s="282"/>
      <c r="CD62" s="282"/>
      <c r="CE62" s="282"/>
      <c r="CF62" s="282"/>
      <c r="CG62" s="282"/>
      <c r="CH62" s="282"/>
      <c r="CI62" s="282"/>
      <c r="CJ62" s="282"/>
      <c r="CK62" s="282"/>
      <c r="CL62" s="282"/>
      <c r="CM62" s="282"/>
      <c r="CN62" s="282"/>
      <c r="CO62" s="282"/>
      <c r="CP62" s="282"/>
      <c r="CQ62" s="282"/>
      <c r="CR62" s="282"/>
      <c r="CS62" s="282"/>
      <c r="CT62" s="282"/>
      <c r="CU62" s="282"/>
      <c r="CV62" s="282"/>
      <c r="CW62" s="282"/>
      <c r="CX62" s="282"/>
      <c r="CY62" s="282"/>
      <c r="CZ62" s="282"/>
      <c r="DA62" s="282"/>
      <c r="DB62" s="282"/>
      <c r="DC62" s="282"/>
      <c r="DD62" s="282"/>
      <c r="DE62" s="282"/>
      <c r="DF62" s="282"/>
      <c r="DG62" s="282"/>
      <c r="DH62" s="282"/>
      <c r="DI62" s="282"/>
      <c r="DJ62" s="282"/>
      <c r="DK62" s="282"/>
      <c r="DL62" s="282"/>
      <c r="DM62" s="282"/>
      <c r="DN62" s="282"/>
      <c r="DO62" s="282"/>
      <c r="DP62" s="282"/>
      <c r="DQ62" s="282"/>
      <c r="DR62" s="282"/>
      <c r="DS62" s="282"/>
      <c r="DT62" s="282"/>
      <c r="DU62" s="282"/>
      <c r="DV62" s="282"/>
      <c r="DW62" s="282"/>
      <c r="DX62" s="282"/>
      <c r="DY62" s="282"/>
      <c r="DZ62" s="282"/>
      <c r="EA62" s="282"/>
      <c r="EB62" s="282"/>
      <c r="EC62" s="282"/>
      <c r="ED62" s="282"/>
      <c r="EE62" s="282"/>
      <c r="EF62" s="282"/>
      <c r="EG62" s="282"/>
      <c r="EH62" s="282"/>
      <c r="EI62" s="282"/>
      <c r="EM62" s="282"/>
      <c r="EN62" s="282"/>
      <c r="EO62" s="282"/>
      <c r="EP62" s="282"/>
      <c r="EQ62" s="282"/>
      <c r="ER62" s="282"/>
      <c r="ES62" s="282"/>
      <c r="ET62" s="282"/>
      <c r="EU62" s="282"/>
      <c r="EV62" s="282"/>
      <c r="EW62" s="284"/>
      <c r="EX62" s="282"/>
      <c r="EY62" s="282"/>
      <c r="EZ62" s="282"/>
      <c r="FA62" s="282"/>
      <c r="FB62" s="282"/>
      <c r="FC62" s="282"/>
      <c r="FD62" s="282"/>
      <c r="FE62" s="282"/>
      <c r="FF62" s="282"/>
      <c r="FG62" s="282"/>
      <c r="FH62" s="282"/>
      <c r="FI62" s="282"/>
      <c r="FJ62" s="282"/>
      <c r="FK62" s="282"/>
      <c r="FL62" s="282"/>
      <c r="FM62" s="282"/>
      <c r="FS62" s="282"/>
      <c r="FT62" s="282"/>
      <c r="FU62" s="282"/>
      <c r="FV62" s="282"/>
      <c r="FW62" s="282"/>
      <c r="FX62" s="282"/>
      <c r="FY62" s="282"/>
      <c r="FZ62" s="282"/>
    </row>
    <row r="63" spans="1:182" s="273" customFormat="1" ht="24.95" customHeight="1">
      <c r="B63" s="274" t="s">
        <v>380</v>
      </c>
      <c r="C63" s="275">
        <v>33970</v>
      </c>
      <c r="D63" s="275">
        <v>34001</v>
      </c>
      <c r="E63" s="275">
        <v>34029</v>
      </c>
      <c r="F63" s="275">
        <v>34060</v>
      </c>
      <c r="G63" s="275">
        <v>34090</v>
      </c>
      <c r="H63" s="275">
        <v>34121</v>
      </c>
      <c r="I63" s="275">
        <v>34151</v>
      </c>
      <c r="J63" s="275">
        <v>34182</v>
      </c>
      <c r="K63" s="275">
        <v>34213</v>
      </c>
      <c r="L63" s="275">
        <v>34243</v>
      </c>
      <c r="M63" s="275">
        <v>34274</v>
      </c>
      <c r="N63" s="275">
        <v>34304</v>
      </c>
      <c r="O63" s="275">
        <v>34335</v>
      </c>
      <c r="P63" s="275">
        <v>34366</v>
      </c>
      <c r="Q63" s="275">
        <v>34394</v>
      </c>
      <c r="R63" s="275">
        <v>34425</v>
      </c>
      <c r="S63" s="275">
        <v>34455</v>
      </c>
      <c r="T63" s="275">
        <v>34486</v>
      </c>
      <c r="U63" s="275">
        <v>34516</v>
      </c>
      <c r="V63" s="275">
        <v>34547</v>
      </c>
      <c r="W63" s="275">
        <v>34578</v>
      </c>
      <c r="X63" s="275">
        <v>34608</v>
      </c>
      <c r="Y63" s="275">
        <v>34639</v>
      </c>
      <c r="Z63" s="275">
        <v>34669</v>
      </c>
      <c r="AA63" s="275">
        <v>34700</v>
      </c>
      <c r="AB63" s="275">
        <v>34731</v>
      </c>
      <c r="AC63" s="275">
        <v>34759</v>
      </c>
      <c r="AD63" s="275">
        <v>34790</v>
      </c>
      <c r="AE63" s="275">
        <v>34820</v>
      </c>
      <c r="AF63" s="275">
        <v>34851</v>
      </c>
      <c r="AG63" s="275">
        <v>34881</v>
      </c>
      <c r="AH63" s="275">
        <v>34912</v>
      </c>
      <c r="AI63" s="275">
        <v>34943</v>
      </c>
      <c r="AJ63" s="275">
        <v>34973</v>
      </c>
      <c r="AK63" s="275">
        <v>35004</v>
      </c>
      <c r="AL63" s="275">
        <v>35034</v>
      </c>
      <c r="AM63" s="275">
        <v>35065</v>
      </c>
      <c r="AN63" s="275">
        <v>35096</v>
      </c>
      <c r="AO63" s="275">
        <v>35125</v>
      </c>
      <c r="AP63" s="275">
        <v>35156</v>
      </c>
      <c r="AQ63" s="275">
        <v>35186</v>
      </c>
      <c r="AR63" s="275">
        <v>35217</v>
      </c>
      <c r="AS63" s="275">
        <v>35247</v>
      </c>
      <c r="AT63" s="275">
        <v>35278</v>
      </c>
      <c r="AU63" s="275">
        <v>35309</v>
      </c>
      <c r="AV63" s="275">
        <v>35339</v>
      </c>
      <c r="AW63" s="275">
        <v>35370</v>
      </c>
      <c r="AX63" s="275">
        <v>35400</v>
      </c>
      <c r="AY63" s="275">
        <v>35431</v>
      </c>
      <c r="AZ63" s="275">
        <v>35462</v>
      </c>
      <c r="BA63" s="275">
        <v>35490</v>
      </c>
      <c r="BB63" s="275">
        <v>35521</v>
      </c>
      <c r="BC63" s="275">
        <v>35551</v>
      </c>
      <c r="BD63" s="275">
        <v>35582</v>
      </c>
      <c r="BE63" s="275">
        <v>35612</v>
      </c>
      <c r="BF63" s="275">
        <v>35643</v>
      </c>
      <c r="BG63" s="275">
        <v>35674</v>
      </c>
      <c r="BH63" s="275">
        <v>35704</v>
      </c>
      <c r="BI63" s="275">
        <v>35735</v>
      </c>
      <c r="BJ63" s="275">
        <v>35765</v>
      </c>
      <c r="BK63" s="275">
        <v>35796</v>
      </c>
      <c r="BL63" s="275">
        <v>35827</v>
      </c>
      <c r="BM63" s="275">
        <v>35855</v>
      </c>
      <c r="BN63" s="275">
        <v>35886</v>
      </c>
      <c r="BO63" s="275">
        <v>35916</v>
      </c>
      <c r="BP63" s="275">
        <v>35947</v>
      </c>
      <c r="BQ63" s="275">
        <v>35977</v>
      </c>
      <c r="BR63" s="275">
        <v>36008</v>
      </c>
      <c r="BS63" s="275">
        <v>36039</v>
      </c>
      <c r="BT63" s="275">
        <v>36069</v>
      </c>
      <c r="BU63" s="275">
        <v>36100</v>
      </c>
      <c r="BV63" s="275">
        <v>36130</v>
      </c>
      <c r="BW63" s="275">
        <v>36161</v>
      </c>
      <c r="BX63" s="275">
        <v>36192</v>
      </c>
      <c r="BY63" s="275">
        <v>36220</v>
      </c>
      <c r="BZ63" s="275">
        <v>36251</v>
      </c>
      <c r="CA63" s="275">
        <v>36281</v>
      </c>
      <c r="CB63" s="275">
        <v>36312</v>
      </c>
      <c r="CC63" s="275">
        <v>36342</v>
      </c>
      <c r="CD63" s="275">
        <v>36373</v>
      </c>
      <c r="CE63" s="275">
        <v>36404</v>
      </c>
      <c r="CF63" s="275">
        <v>36434</v>
      </c>
      <c r="CG63" s="275">
        <v>36465</v>
      </c>
      <c r="CH63" s="275">
        <v>36495</v>
      </c>
      <c r="CI63" s="275">
        <v>36526</v>
      </c>
      <c r="CJ63" s="275">
        <v>36557</v>
      </c>
      <c r="CK63" s="275">
        <v>36586</v>
      </c>
      <c r="CL63" s="275">
        <v>36617</v>
      </c>
      <c r="CM63" s="275">
        <v>36647</v>
      </c>
      <c r="CN63" s="275">
        <v>36678</v>
      </c>
      <c r="CO63" s="275">
        <v>36708</v>
      </c>
      <c r="CP63" s="275">
        <v>36739</v>
      </c>
      <c r="CQ63" s="275">
        <v>36770</v>
      </c>
      <c r="CR63" s="275">
        <v>36800</v>
      </c>
      <c r="CS63" s="275">
        <v>36831</v>
      </c>
      <c r="CT63" s="275">
        <v>36861</v>
      </c>
      <c r="CU63" s="275">
        <v>36892</v>
      </c>
      <c r="CV63" s="275">
        <v>36923</v>
      </c>
      <c r="CW63" s="275">
        <v>36951</v>
      </c>
      <c r="CX63" s="275">
        <v>36982</v>
      </c>
      <c r="CY63" s="275">
        <v>37012</v>
      </c>
      <c r="CZ63" s="275">
        <v>37043</v>
      </c>
      <c r="DA63" s="275">
        <v>37073</v>
      </c>
      <c r="DB63" s="275">
        <v>37104</v>
      </c>
      <c r="DC63" s="275">
        <v>37135</v>
      </c>
      <c r="DD63" s="275">
        <v>37165</v>
      </c>
      <c r="DE63" s="275">
        <v>37196</v>
      </c>
      <c r="DF63" s="275">
        <v>37226</v>
      </c>
      <c r="DG63" s="275">
        <v>37257</v>
      </c>
      <c r="DH63" s="275">
        <v>37288</v>
      </c>
      <c r="DI63" s="275">
        <v>37316</v>
      </c>
      <c r="DJ63" s="275">
        <v>37347</v>
      </c>
      <c r="DK63" s="275">
        <v>37377</v>
      </c>
      <c r="DL63" s="275">
        <v>37408</v>
      </c>
      <c r="DM63" s="275">
        <v>37438</v>
      </c>
      <c r="DN63" s="275">
        <v>37469</v>
      </c>
      <c r="DO63" s="275">
        <v>37500</v>
      </c>
      <c r="DP63" s="275">
        <v>37530</v>
      </c>
      <c r="DQ63" s="275">
        <v>37561</v>
      </c>
      <c r="DR63" s="275">
        <v>37591</v>
      </c>
      <c r="DS63" s="275">
        <v>37622</v>
      </c>
      <c r="DT63" s="275">
        <v>37653</v>
      </c>
      <c r="DU63" s="275">
        <v>37681</v>
      </c>
      <c r="DV63" s="275">
        <v>37712</v>
      </c>
      <c r="DW63" s="275">
        <v>37742</v>
      </c>
      <c r="DX63" s="275">
        <v>37773</v>
      </c>
      <c r="DY63" s="275">
        <v>37803</v>
      </c>
      <c r="DZ63" s="275">
        <v>37834</v>
      </c>
      <c r="EA63" s="275">
        <v>37865</v>
      </c>
      <c r="EB63" s="275">
        <v>37895</v>
      </c>
      <c r="EC63" s="275">
        <v>37926</v>
      </c>
      <c r="ED63" s="275">
        <v>37956</v>
      </c>
      <c r="EE63" s="275">
        <v>37987</v>
      </c>
      <c r="EF63" s="275">
        <v>38018</v>
      </c>
      <c r="EG63" s="275">
        <v>38047</v>
      </c>
      <c r="EH63" s="275">
        <v>38078</v>
      </c>
      <c r="EI63" s="275">
        <v>38108</v>
      </c>
      <c r="EJ63" s="275">
        <v>38139</v>
      </c>
      <c r="EK63" s="275">
        <v>38169</v>
      </c>
      <c r="EL63" s="275">
        <v>38200</v>
      </c>
      <c r="EM63" s="275">
        <v>38231</v>
      </c>
      <c r="EN63" s="275">
        <v>38261</v>
      </c>
      <c r="EO63" s="275">
        <v>38292</v>
      </c>
      <c r="EP63" s="275">
        <v>38322</v>
      </c>
      <c r="EQ63" s="275">
        <v>38353</v>
      </c>
      <c r="ER63" s="275">
        <v>38384</v>
      </c>
      <c r="ES63" s="275">
        <v>38412</v>
      </c>
      <c r="ET63" s="275">
        <v>38443</v>
      </c>
      <c r="EU63" s="275">
        <v>38473</v>
      </c>
      <c r="EV63" s="275">
        <v>38504</v>
      </c>
      <c r="EW63" s="275">
        <v>38534</v>
      </c>
      <c r="EX63" s="275">
        <v>38565</v>
      </c>
      <c r="EY63" s="275">
        <v>38596</v>
      </c>
      <c r="EZ63" s="275">
        <v>38626</v>
      </c>
      <c r="FA63" s="275">
        <v>38657</v>
      </c>
      <c r="FB63" s="275">
        <v>38687</v>
      </c>
      <c r="FC63" s="275">
        <v>38718</v>
      </c>
      <c r="FD63" s="275">
        <v>38749</v>
      </c>
      <c r="FE63" s="275">
        <v>38777</v>
      </c>
      <c r="FF63" s="275">
        <v>38808</v>
      </c>
      <c r="FG63" s="275">
        <v>38838</v>
      </c>
      <c r="FH63" s="275">
        <v>38869</v>
      </c>
      <c r="FI63" s="275">
        <v>38899</v>
      </c>
      <c r="FJ63" s="275">
        <v>38930</v>
      </c>
      <c r="FK63" s="275">
        <v>38961</v>
      </c>
      <c r="FL63" s="275">
        <v>38991</v>
      </c>
      <c r="FM63" s="275">
        <v>39022</v>
      </c>
      <c r="FN63" s="275">
        <v>39052</v>
      </c>
      <c r="FO63" s="275">
        <v>39083</v>
      </c>
      <c r="FP63" s="275">
        <v>39114</v>
      </c>
      <c r="FQ63" s="275">
        <v>39142</v>
      </c>
      <c r="FR63" s="275">
        <v>39173</v>
      </c>
      <c r="FS63" s="275">
        <v>39203</v>
      </c>
      <c r="FT63" s="275">
        <v>39234</v>
      </c>
      <c r="FU63" s="275">
        <v>39264</v>
      </c>
      <c r="FV63" s="275">
        <v>39295</v>
      </c>
      <c r="FW63" s="275">
        <v>39326</v>
      </c>
      <c r="FX63" s="275">
        <v>39356</v>
      </c>
      <c r="FY63" s="275">
        <v>39387</v>
      </c>
      <c r="FZ63" s="275">
        <v>39417</v>
      </c>
    </row>
    <row r="64" spans="1:182" ht="15.75">
      <c r="A64" s="269"/>
      <c r="B64" s="289"/>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c r="AP64" s="278"/>
      <c r="AQ64" s="278"/>
      <c r="AR64" s="278"/>
      <c r="AS64" s="278"/>
      <c r="AT64" s="278"/>
      <c r="AU64" s="278"/>
      <c r="AV64" s="278"/>
      <c r="AW64" s="278"/>
      <c r="AX64" s="278"/>
      <c r="AY64" s="278"/>
      <c r="AZ64" s="278"/>
      <c r="BA64" s="278"/>
      <c r="BB64" s="278"/>
      <c r="BC64" s="278"/>
      <c r="BD64" s="278"/>
      <c r="BE64" s="278"/>
      <c r="BF64" s="278"/>
      <c r="BG64" s="278"/>
      <c r="BH64" s="278"/>
      <c r="BI64" s="278"/>
      <c r="BJ64" s="278"/>
      <c r="BK64" s="278"/>
      <c r="BL64" s="278"/>
      <c r="BM64" s="278"/>
      <c r="BN64" s="278"/>
      <c r="BO64" s="278"/>
      <c r="BP64" s="278"/>
      <c r="BQ64" s="278"/>
      <c r="BR64" s="278"/>
      <c r="BS64" s="278"/>
      <c r="BT64" s="278"/>
      <c r="BU64" s="278"/>
      <c r="BV64" s="278"/>
      <c r="BW64" s="278"/>
      <c r="BX64" s="278"/>
      <c r="BY64" s="278"/>
      <c r="BZ64" s="278"/>
      <c r="CA64" s="278"/>
      <c r="CB64" s="278"/>
      <c r="CC64" s="278"/>
      <c r="CD64" s="278"/>
      <c r="CE64" s="278"/>
      <c r="CF64" s="278"/>
      <c r="CG64" s="278"/>
      <c r="CH64" s="278"/>
      <c r="CI64" s="278"/>
      <c r="CJ64" s="278"/>
      <c r="CK64" s="278"/>
      <c r="CL64" s="278"/>
      <c r="CM64" s="278"/>
      <c r="CN64" s="278"/>
      <c r="CO64" s="278"/>
      <c r="CP64" s="278"/>
      <c r="CQ64" s="278"/>
      <c r="CR64" s="278"/>
      <c r="CS64" s="278"/>
      <c r="CT64" s="278"/>
      <c r="CU64" s="278"/>
      <c r="CV64" s="278"/>
      <c r="CW64" s="278"/>
      <c r="CX64" s="278"/>
      <c r="CY64" s="278"/>
      <c r="CZ64" s="278"/>
      <c r="DA64" s="278"/>
      <c r="DB64" s="278"/>
      <c r="DC64" s="278"/>
      <c r="DD64" s="278"/>
      <c r="DE64" s="278"/>
      <c r="DF64" s="278"/>
      <c r="DG64" s="278"/>
      <c r="DH64" s="278"/>
      <c r="DI64" s="278"/>
      <c r="DJ64" s="278"/>
      <c r="DK64" s="278"/>
      <c r="DL64" s="278"/>
      <c r="DM64" s="278"/>
      <c r="DN64" s="278"/>
      <c r="DO64" s="278"/>
      <c r="DP64" s="278"/>
      <c r="DQ64" s="278"/>
      <c r="DR64" s="278"/>
      <c r="DS64" s="278"/>
      <c r="DT64" s="278"/>
      <c r="DU64" s="278"/>
      <c r="DV64" s="278"/>
      <c r="DW64" s="278"/>
      <c r="DX64" s="278"/>
      <c r="DY64" s="278"/>
      <c r="DZ64" s="278"/>
      <c r="EA64" s="278"/>
      <c r="EB64" s="278"/>
      <c r="EC64" s="278"/>
      <c r="ED64" s="278"/>
      <c r="EE64" s="278"/>
      <c r="EF64" s="278"/>
      <c r="EG64" s="278"/>
      <c r="EH64" s="278"/>
      <c r="EI64" s="278"/>
      <c r="EJ64" s="276"/>
      <c r="EK64" s="276"/>
      <c r="EL64" s="276"/>
      <c r="EM64" s="278"/>
      <c r="EN64" s="278"/>
      <c r="EO64" s="278"/>
      <c r="EP64" s="278"/>
      <c r="EQ64" s="278"/>
      <c r="ER64" s="278"/>
      <c r="ES64" s="278"/>
      <c r="ET64" s="278"/>
      <c r="EU64" s="278"/>
      <c r="EV64" s="278"/>
      <c r="EW64" s="285"/>
      <c r="EX64" s="278"/>
      <c r="EY64" s="278"/>
      <c r="EZ64" s="278"/>
      <c r="FA64" s="278"/>
      <c r="FB64" s="278"/>
      <c r="FC64" s="278"/>
      <c r="FD64" s="278"/>
      <c r="FE64" s="278"/>
      <c r="FF64" s="278"/>
      <c r="FG64" s="278"/>
      <c r="FH64" s="278"/>
      <c r="FI64" s="278"/>
      <c r="FJ64" s="278"/>
      <c r="FK64" s="278"/>
      <c r="FL64" s="278"/>
      <c r="FM64" s="278"/>
      <c r="FN64" s="276"/>
      <c r="FO64" s="276"/>
      <c r="FP64" s="276"/>
      <c r="FQ64" s="276"/>
      <c r="FR64" s="276"/>
      <c r="FS64" s="278"/>
      <c r="FT64" s="278"/>
      <c r="FU64" s="278"/>
      <c r="FV64" s="278"/>
      <c r="FW64" s="278"/>
      <c r="FX64" s="278"/>
      <c r="FY64" s="278"/>
      <c r="FZ64" s="278"/>
    </row>
    <row r="65" spans="1:185" ht="15" customHeight="1">
      <c r="B65" s="276" t="s">
        <v>211</v>
      </c>
      <c r="C65" s="278">
        <v>459</v>
      </c>
      <c r="D65" s="278">
        <v>459</v>
      </c>
      <c r="E65" s="278">
        <v>459</v>
      </c>
      <c r="F65" s="278">
        <v>459</v>
      </c>
      <c r="G65" s="278">
        <v>459</v>
      </c>
      <c r="H65" s="278">
        <v>459</v>
      </c>
      <c r="I65" s="278">
        <v>459</v>
      </c>
      <c r="J65" s="278">
        <v>459</v>
      </c>
      <c r="K65" s="278">
        <v>459</v>
      </c>
      <c r="L65" s="278">
        <v>458.8</v>
      </c>
      <c r="M65" s="278">
        <v>458.8</v>
      </c>
      <c r="N65" s="278">
        <v>460</v>
      </c>
      <c r="O65" s="278">
        <v>459</v>
      </c>
      <c r="P65" s="278">
        <v>459</v>
      </c>
      <c r="Q65" s="278">
        <v>459</v>
      </c>
      <c r="R65" s="278">
        <v>459</v>
      </c>
      <c r="S65" s="278">
        <v>459</v>
      </c>
      <c r="T65" s="278">
        <v>459</v>
      </c>
      <c r="U65" s="278">
        <v>458.9</v>
      </c>
      <c r="V65" s="278">
        <v>458.6</v>
      </c>
      <c r="W65" s="278">
        <v>458.6</v>
      </c>
      <c r="X65" s="278">
        <v>459.4</v>
      </c>
      <c r="Y65" s="278">
        <v>459.4</v>
      </c>
      <c r="Z65" s="278">
        <v>458.6</v>
      </c>
      <c r="AA65" s="278">
        <v>459.1</v>
      </c>
      <c r="AB65" s="278">
        <v>459.1</v>
      </c>
      <c r="AC65" s="278">
        <v>459</v>
      </c>
      <c r="AD65" s="278">
        <v>459.4</v>
      </c>
      <c r="AE65" s="278">
        <v>459.6</v>
      </c>
      <c r="AF65" s="278">
        <v>460</v>
      </c>
      <c r="AG65" s="278">
        <v>460</v>
      </c>
      <c r="AH65" s="278">
        <v>460</v>
      </c>
      <c r="AI65" s="278">
        <v>460</v>
      </c>
      <c r="AJ65" s="278">
        <v>440.2</v>
      </c>
      <c r="AK65" s="278">
        <v>440.2</v>
      </c>
      <c r="AL65" s="278">
        <v>460.4</v>
      </c>
      <c r="AM65" s="278">
        <v>460</v>
      </c>
      <c r="AN65" s="278">
        <v>460</v>
      </c>
      <c r="AO65" s="278">
        <v>460</v>
      </c>
      <c r="AP65" s="278">
        <v>460</v>
      </c>
      <c r="AQ65" s="278">
        <v>460</v>
      </c>
      <c r="AR65" s="278">
        <v>461</v>
      </c>
      <c r="AS65" s="278">
        <v>460.6</v>
      </c>
      <c r="AT65" s="278">
        <v>461.7</v>
      </c>
      <c r="AU65" s="278">
        <v>460.6</v>
      </c>
      <c r="AV65" s="278">
        <v>461</v>
      </c>
      <c r="AW65" s="278">
        <v>461</v>
      </c>
      <c r="AX65" s="278">
        <v>440.2</v>
      </c>
      <c r="AY65" s="278">
        <v>460.4</v>
      </c>
      <c r="AZ65" s="278">
        <v>460.3</v>
      </c>
      <c r="BA65" s="278">
        <v>460.6</v>
      </c>
      <c r="BB65" s="278">
        <v>460.8</v>
      </c>
      <c r="BC65" s="278">
        <v>460.8</v>
      </c>
      <c r="BD65" s="278">
        <v>461.3</v>
      </c>
      <c r="BE65" s="278">
        <v>462</v>
      </c>
      <c r="BF65" s="278">
        <v>461.5</v>
      </c>
      <c r="BG65" s="278">
        <v>461.5</v>
      </c>
      <c r="BH65" s="278">
        <v>461.2</v>
      </c>
      <c r="BI65" s="278">
        <v>461.5</v>
      </c>
      <c r="BJ65" s="278">
        <v>462</v>
      </c>
      <c r="BK65" s="278">
        <v>462.2</v>
      </c>
      <c r="BL65" s="278">
        <v>462.3</v>
      </c>
      <c r="BM65" s="278">
        <v>462.2</v>
      </c>
      <c r="BN65" s="278">
        <v>462</v>
      </c>
      <c r="BO65" s="278">
        <v>462</v>
      </c>
      <c r="BP65" s="278">
        <v>461.3</v>
      </c>
      <c r="BQ65" s="278">
        <v>462</v>
      </c>
      <c r="BR65" s="278">
        <v>462</v>
      </c>
      <c r="BS65" s="278">
        <v>462</v>
      </c>
      <c r="BT65" s="278">
        <v>462.4</v>
      </c>
      <c r="BU65" s="278">
        <v>462.4</v>
      </c>
      <c r="BV65" s="278">
        <v>462</v>
      </c>
      <c r="BW65" s="278">
        <v>463</v>
      </c>
      <c r="BX65" s="278">
        <v>463</v>
      </c>
      <c r="BY65" s="278">
        <v>463</v>
      </c>
      <c r="BZ65" s="278">
        <v>463.5</v>
      </c>
      <c r="CA65" s="278">
        <v>463.6</v>
      </c>
      <c r="CB65" s="278">
        <v>463.6</v>
      </c>
      <c r="CC65" s="278">
        <v>463.5</v>
      </c>
      <c r="CD65" s="278">
        <v>464</v>
      </c>
      <c r="CE65" s="278">
        <v>463.5</v>
      </c>
      <c r="CF65" s="278">
        <v>463.8</v>
      </c>
      <c r="CG65" s="278">
        <v>463.7</v>
      </c>
      <c r="CH65" s="278">
        <v>463.72</v>
      </c>
      <c r="CI65" s="278">
        <v>463.8</v>
      </c>
      <c r="CJ65" s="278">
        <v>463.8</v>
      </c>
      <c r="CK65" s="278">
        <v>463.7</v>
      </c>
      <c r="CL65" s="278">
        <v>463.7</v>
      </c>
      <c r="CM65" s="278">
        <v>463.9</v>
      </c>
      <c r="CN65" s="278">
        <v>463.9</v>
      </c>
      <c r="CO65" s="278">
        <v>463.9</v>
      </c>
      <c r="CP65" s="278">
        <v>463.91</v>
      </c>
      <c r="CQ65" s="278">
        <v>463.93</v>
      </c>
      <c r="CR65" s="278">
        <v>464.07</v>
      </c>
      <c r="CS65" s="290">
        <v>464.18</v>
      </c>
      <c r="CT65" s="278">
        <v>464.25</v>
      </c>
      <c r="CU65" s="278">
        <v>464</v>
      </c>
      <c r="CV65" s="278">
        <v>463.97</v>
      </c>
      <c r="CW65" s="278">
        <v>464.09</v>
      </c>
      <c r="CX65" s="278">
        <v>464.09</v>
      </c>
      <c r="CY65" s="278">
        <v>464.09</v>
      </c>
      <c r="CZ65" s="278">
        <v>464.09</v>
      </c>
      <c r="DA65" s="278">
        <v>464.13</v>
      </c>
      <c r="DB65" s="278">
        <v>464.13</v>
      </c>
      <c r="DC65" s="278">
        <v>464.31</v>
      </c>
      <c r="DD65" s="278">
        <v>464.31</v>
      </c>
      <c r="DE65" s="278">
        <v>464.31</v>
      </c>
      <c r="DF65" s="278">
        <v>464.31</v>
      </c>
      <c r="DG65" s="278">
        <v>464.63</v>
      </c>
      <c r="DH65" s="278">
        <v>464.63</v>
      </c>
      <c r="DI65" s="278">
        <v>464.72</v>
      </c>
      <c r="DJ65" s="278">
        <v>464.72</v>
      </c>
      <c r="DK65" s="278">
        <v>464.72</v>
      </c>
      <c r="DL65" s="278">
        <v>464.72</v>
      </c>
      <c r="DM65" s="277">
        <v>464.72</v>
      </c>
      <c r="DN65" s="277">
        <v>464.72</v>
      </c>
      <c r="DO65" s="277">
        <v>464.73</v>
      </c>
      <c r="DP65" s="277">
        <v>464.82</v>
      </c>
      <c r="DQ65" s="291">
        <v>464.82</v>
      </c>
      <c r="DR65" s="291">
        <v>464.82</v>
      </c>
      <c r="DS65" s="278">
        <v>464.82</v>
      </c>
      <c r="DT65" s="278">
        <v>464.82</v>
      </c>
      <c r="DU65" s="278">
        <v>464.79599999999999</v>
      </c>
      <c r="DV65" s="278">
        <v>464.79500000000002</v>
      </c>
      <c r="DW65" s="278">
        <v>464.8</v>
      </c>
      <c r="DX65" s="278">
        <v>464.86</v>
      </c>
      <c r="DY65" s="278">
        <v>464.95</v>
      </c>
      <c r="DZ65" s="278">
        <v>464.95</v>
      </c>
      <c r="EA65" s="278">
        <v>465.35</v>
      </c>
      <c r="EB65" s="278">
        <v>465.34</v>
      </c>
      <c r="EC65" s="290">
        <v>465.35</v>
      </c>
      <c r="ED65" s="278">
        <v>465.4</v>
      </c>
      <c r="EE65" s="278">
        <v>465.4</v>
      </c>
      <c r="EF65" s="278">
        <v>465.4</v>
      </c>
      <c r="EG65" s="278">
        <v>465.39</v>
      </c>
      <c r="EH65" s="278">
        <v>465.31</v>
      </c>
      <c r="EI65" s="278">
        <v>465.31</v>
      </c>
      <c r="EJ65" s="280">
        <v>465.31</v>
      </c>
      <c r="EK65" s="280">
        <v>465.31</v>
      </c>
      <c r="EL65" s="280">
        <v>465.31</v>
      </c>
      <c r="EM65" s="280">
        <v>465.31</v>
      </c>
      <c r="EN65" s="278">
        <v>465.31</v>
      </c>
      <c r="EO65" s="278">
        <v>465.31</v>
      </c>
      <c r="EP65" s="278">
        <v>465.31</v>
      </c>
      <c r="EQ65" s="278">
        <v>465.31</v>
      </c>
      <c r="ER65" s="278">
        <v>465.4</v>
      </c>
      <c r="ES65" s="278">
        <v>465.31</v>
      </c>
      <c r="ET65" s="278">
        <v>465.31</v>
      </c>
      <c r="EU65" s="278">
        <v>465.31</v>
      </c>
      <c r="EV65" s="278">
        <v>465.31</v>
      </c>
      <c r="EW65" s="278">
        <v>465.31</v>
      </c>
      <c r="EX65" s="278">
        <v>465.31</v>
      </c>
      <c r="EY65" s="278">
        <v>465.31</v>
      </c>
      <c r="EZ65" s="278">
        <v>465.31</v>
      </c>
      <c r="FA65" s="278">
        <v>465.31</v>
      </c>
      <c r="FB65" s="278">
        <v>465.31</v>
      </c>
      <c r="FC65" s="278">
        <v>465.31</v>
      </c>
      <c r="FD65" s="278">
        <v>465.31</v>
      </c>
      <c r="FE65" s="278">
        <v>465.31</v>
      </c>
      <c r="FF65" s="278">
        <v>465.31</v>
      </c>
      <c r="FG65" s="278">
        <v>465.31</v>
      </c>
      <c r="FH65" s="278">
        <v>465.31</v>
      </c>
      <c r="FI65" s="278">
        <v>465.31</v>
      </c>
      <c r="FJ65" s="278">
        <v>465.31</v>
      </c>
      <c r="FK65" s="278">
        <v>465.31</v>
      </c>
      <c r="FL65" s="278">
        <v>465.31</v>
      </c>
      <c r="FM65" s="278">
        <v>465.31</v>
      </c>
      <c r="FN65" s="278">
        <v>465.31</v>
      </c>
      <c r="FO65" s="278">
        <v>465.31</v>
      </c>
      <c r="FP65" s="278">
        <v>465.31</v>
      </c>
      <c r="FQ65" s="278">
        <v>465.31</v>
      </c>
      <c r="FR65" s="278">
        <v>465.31</v>
      </c>
      <c r="FS65" s="291">
        <v>465.31</v>
      </c>
      <c r="FT65" s="291">
        <v>465.31</v>
      </c>
      <c r="FU65" s="291">
        <v>465.31</v>
      </c>
      <c r="FV65" s="291">
        <v>465.31</v>
      </c>
      <c r="FW65" s="291">
        <v>465.31</v>
      </c>
      <c r="FX65" s="291">
        <v>465.31</v>
      </c>
      <c r="FY65" s="291">
        <v>465.31</v>
      </c>
      <c r="FZ65" s="291">
        <v>465.31</v>
      </c>
    </row>
    <row r="66" spans="1:185" ht="15" customHeight="1">
      <c r="B66" s="276" t="s">
        <v>212</v>
      </c>
      <c r="C66" s="278">
        <v>7.2600123521307403</v>
      </c>
      <c r="D66" s="278">
        <v>7.2600069098267612</v>
      </c>
      <c r="E66" s="278">
        <v>7.2600155581485799</v>
      </c>
      <c r="F66" s="278">
        <v>7.290013227513227</v>
      </c>
      <c r="G66" s="278">
        <v>7.2899938086393306</v>
      </c>
      <c r="H66" s="278">
        <v>7.2900005017309715</v>
      </c>
      <c r="I66" s="278">
        <v>7.2700231184176731</v>
      </c>
      <c r="J66" s="278">
        <v>7.8200010183817907</v>
      </c>
      <c r="K66" s="278">
        <v>7.3200019823570237</v>
      </c>
      <c r="L66" s="278">
        <v>7.3200223827449387</v>
      </c>
      <c r="M66" s="278">
        <v>7.3199834633869045</v>
      </c>
      <c r="N66" s="278">
        <v>7.3600166337457118</v>
      </c>
      <c r="O66" s="278">
        <v>7.3800104112441431</v>
      </c>
      <c r="P66" s="278">
        <v>7.3799886999845903</v>
      </c>
      <c r="Q66" s="278">
        <v>7.3700025207965716</v>
      </c>
      <c r="R66" s="278">
        <v>7.3999798397258205</v>
      </c>
      <c r="S66" s="278">
        <v>7.400009939369844</v>
      </c>
      <c r="T66" s="278">
        <v>7.3400077571996505</v>
      </c>
      <c r="U66" s="278">
        <v>7.3399805919456584</v>
      </c>
      <c r="V66" s="278">
        <v>7.3000144654997827</v>
      </c>
      <c r="W66" s="278">
        <v>7.3000047252279927</v>
      </c>
      <c r="X66" s="278">
        <v>7.3899953682260309</v>
      </c>
      <c r="Y66" s="278">
        <v>7.43</v>
      </c>
      <c r="Z66" s="278">
        <v>7.429993332698352</v>
      </c>
      <c r="AA66" s="278">
        <v>7.38</v>
      </c>
      <c r="AB66" s="278">
        <v>7.3800009207679214</v>
      </c>
      <c r="AC66" s="278">
        <v>7.37</v>
      </c>
      <c r="AD66" s="278">
        <v>7.4299784549092021</v>
      </c>
      <c r="AE66" s="278">
        <v>7.470019854401059</v>
      </c>
      <c r="AF66" s="278">
        <v>7.5299788695192822</v>
      </c>
      <c r="AG66" s="278">
        <v>7.5199842918230226</v>
      </c>
      <c r="AH66" s="278">
        <v>7.549988529479239</v>
      </c>
      <c r="AI66" s="278">
        <v>7.5799793601651189</v>
      </c>
      <c r="AJ66" s="278">
        <v>7.5900090009000891</v>
      </c>
      <c r="AK66" s="278">
        <v>7.3099795408047274</v>
      </c>
      <c r="AL66" s="278">
        <v>7.6100077614938586</v>
      </c>
      <c r="AM66" s="278">
        <v>7.6100047415836878</v>
      </c>
      <c r="AN66" s="278">
        <v>7.6099911951434267</v>
      </c>
      <c r="AO66" s="278">
        <v>7.6100111544896816</v>
      </c>
      <c r="AP66" s="278">
        <v>7.6099966804192167</v>
      </c>
      <c r="AQ66" s="278">
        <v>7.5999905154834737</v>
      </c>
      <c r="AR66" s="278">
        <v>7.6599812558575442</v>
      </c>
      <c r="AS66" s="278">
        <v>7.6399963381700005</v>
      </c>
      <c r="AT66" s="278">
        <v>7.6399981639585066</v>
      </c>
      <c r="AU66" s="278">
        <v>7.6300205492247333</v>
      </c>
      <c r="AV66" s="278">
        <v>7.629988019537369</v>
      </c>
      <c r="AW66" s="278">
        <v>7.6299767981438515</v>
      </c>
      <c r="AX66" s="278">
        <v>79.960060144723229</v>
      </c>
      <c r="AY66" s="278">
        <v>79.180118110236222</v>
      </c>
      <c r="AZ66" s="278">
        <v>83.439935229227814</v>
      </c>
      <c r="BA66" s="278">
        <v>80.119901670596491</v>
      </c>
      <c r="BB66" s="278">
        <v>80.15005138746146</v>
      </c>
      <c r="BC66" s="278">
        <v>80.540170419963488</v>
      </c>
      <c r="BD66" s="278">
        <v>79.890030461045995</v>
      </c>
      <c r="BE66" s="278">
        <v>81.400183100867025</v>
      </c>
      <c r="BF66" s="278">
        <v>79.599787967134901</v>
      </c>
      <c r="BG66" s="278">
        <v>79.049811636668068</v>
      </c>
      <c r="BH66" s="278">
        <v>73.920012211876056</v>
      </c>
      <c r="BI66" s="278">
        <v>69.260255548083393</v>
      </c>
      <c r="BJ66" s="278">
        <v>70.390095157983296</v>
      </c>
      <c r="BK66" s="278">
        <v>75.350257069408741</v>
      </c>
      <c r="BL66" s="278">
        <v>72.199766603012932</v>
      </c>
      <c r="BM66" s="278">
        <v>74.859772837379566</v>
      </c>
      <c r="BN66" s="278">
        <v>72.370097394051072</v>
      </c>
      <c r="BO66" s="278">
        <v>71.210194429847604</v>
      </c>
      <c r="BP66" s="278">
        <v>71.760254035459127</v>
      </c>
      <c r="BQ66" s="278">
        <v>70.100099575493957</v>
      </c>
      <c r="BR66" s="278">
        <v>66.710162325799885</v>
      </c>
      <c r="BS66" s="278">
        <v>67.140237859266605</v>
      </c>
      <c r="BT66" s="278">
        <v>66.059819855100841</v>
      </c>
      <c r="BU66" s="278">
        <v>68.160217928668729</v>
      </c>
      <c r="BV66" s="278">
        <v>66.199990035374427</v>
      </c>
      <c r="BW66" s="278">
        <v>66.669895488146821</v>
      </c>
      <c r="BX66" s="278">
        <v>70.199863251459533</v>
      </c>
      <c r="BY66" s="278">
        <v>70.099902797278332</v>
      </c>
      <c r="BZ66" s="278">
        <v>71.330129955225502</v>
      </c>
      <c r="CA66" s="278">
        <v>66.950264666960734</v>
      </c>
      <c r="CB66" s="278">
        <v>68.210249524448912</v>
      </c>
      <c r="CC66" s="278">
        <v>63.529857204673299</v>
      </c>
      <c r="CD66" s="278">
        <v>65.330222344221795</v>
      </c>
      <c r="CE66" s="278">
        <v>67.2</v>
      </c>
      <c r="CF66" s="278">
        <v>69.25</v>
      </c>
      <c r="CG66" s="278">
        <v>72.489999999999995</v>
      </c>
      <c r="CH66" s="278">
        <v>81.929000000000002</v>
      </c>
      <c r="CI66" s="278">
        <v>77.319999999999993</v>
      </c>
      <c r="CJ66" s="278">
        <v>80</v>
      </c>
      <c r="CK66" s="278">
        <v>77.319999999999993</v>
      </c>
      <c r="CL66" s="278">
        <v>79.98</v>
      </c>
      <c r="CM66" s="278">
        <v>78.66</v>
      </c>
      <c r="CN66" s="278">
        <v>80.010000000000005</v>
      </c>
      <c r="CO66" s="278">
        <v>80.010000000000005</v>
      </c>
      <c r="CP66" s="278">
        <v>81.42</v>
      </c>
      <c r="CQ66" s="278">
        <v>82.87</v>
      </c>
      <c r="CR66" s="278">
        <v>84.41</v>
      </c>
      <c r="CS66" s="278">
        <v>82.92</v>
      </c>
      <c r="CT66" s="278">
        <v>78.72</v>
      </c>
      <c r="CU66" s="278">
        <v>76.099999999999994</v>
      </c>
      <c r="CV66" s="278">
        <v>78.67</v>
      </c>
      <c r="CW66" s="278">
        <v>80.05</v>
      </c>
      <c r="CX66" s="278">
        <v>80.05</v>
      </c>
      <c r="CY66" s="278">
        <v>82.9</v>
      </c>
      <c r="CZ66" s="278">
        <v>84.41</v>
      </c>
      <c r="DA66" s="278">
        <v>81.459999999999994</v>
      </c>
      <c r="DB66" s="278">
        <v>81.459999999999994</v>
      </c>
      <c r="DC66" s="278">
        <v>77.42</v>
      </c>
      <c r="DD66" s="278">
        <v>81.489999999999995</v>
      </c>
      <c r="DE66" s="278">
        <v>82.94</v>
      </c>
      <c r="DF66" s="278">
        <v>82.94</v>
      </c>
      <c r="DG66" s="278">
        <v>86.07</v>
      </c>
      <c r="DH66" s="278">
        <v>87.69</v>
      </c>
      <c r="DI66" s="278">
        <v>87.71</v>
      </c>
      <c r="DJ66" s="278">
        <v>86.09</v>
      </c>
      <c r="DK66" s="278">
        <v>84.52</v>
      </c>
      <c r="DL66" s="277">
        <v>81.56</v>
      </c>
      <c r="DM66" s="277">
        <v>83.02</v>
      </c>
      <c r="DN66" s="277">
        <v>83.02</v>
      </c>
      <c r="DO66" s="277">
        <v>86.09</v>
      </c>
      <c r="DP66" s="277">
        <v>84.54</v>
      </c>
      <c r="DQ66" s="277">
        <v>84.54</v>
      </c>
      <c r="DR66" s="278">
        <v>81.576999999999998</v>
      </c>
      <c r="DS66" s="278">
        <v>81.576999999999998</v>
      </c>
      <c r="DT66" s="278">
        <v>84.542000000000002</v>
      </c>
      <c r="DU66" s="278">
        <v>83.028000000000006</v>
      </c>
      <c r="DV66" s="278">
        <v>81.572000000000003</v>
      </c>
      <c r="DW66" s="278">
        <v>80.165999999999997</v>
      </c>
      <c r="DX66" s="278">
        <v>83.04</v>
      </c>
      <c r="DY66" s="278">
        <v>86.13</v>
      </c>
      <c r="DZ66" s="278">
        <v>93.02</v>
      </c>
      <c r="EA66" s="278">
        <v>91.27</v>
      </c>
      <c r="EB66" s="278">
        <v>89.52</v>
      </c>
      <c r="EC66" s="278">
        <v>91.27</v>
      </c>
      <c r="ED66" s="278">
        <v>91.28</v>
      </c>
      <c r="EE66" s="278">
        <v>87.84</v>
      </c>
      <c r="EF66" s="278">
        <v>86.21</v>
      </c>
      <c r="EG66" s="278">
        <v>95.01</v>
      </c>
      <c r="EH66" s="278">
        <v>88.33</v>
      </c>
      <c r="EI66" s="278">
        <v>87.39</v>
      </c>
      <c r="EJ66" s="280">
        <v>88.19</v>
      </c>
      <c r="EK66" s="280">
        <v>87.35</v>
      </c>
      <c r="EL66" s="280">
        <v>90.78</v>
      </c>
      <c r="EM66" s="278">
        <v>89.69</v>
      </c>
      <c r="EN66" s="278">
        <v>89.73</v>
      </c>
      <c r="EO66" s="278">
        <v>91.96</v>
      </c>
      <c r="EP66" s="278">
        <v>86.75</v>
      </c>
      <c r="EQ66" s="278">
        <v>88.3</v>
      </c>
      <c r="ER66" s="278">
        <v>89.37</v>
      </c>
      <c r="ES66" s="278">
        <v>90.06</v>
      </c>
      <c r="ET66" s="278">
        <v>90.78</v>
      </c>
      <c r="EU66" s="278">
        <v>90.25</v>
      </c>
      <c r="EV66" s="278">
        <v>96.45</v>
      </c>
      <c r="EW66" s="278">
        <v>94.1</v>
      </c>
      <c r="EX66" s="278">
        <v>94.54</v>
      </c>
      <c r="EY66" s="278">
        <v>104.82</v>
      </c>
      <c r="EZ66" s="278">
        <v>104.65</v>
      </c>
      <c r="FA66" s="278">
        <v>111.84</v>
      </c>
      <c r="FB66" s="278">
        <v>115.32</v>
      </c>
      <c r="FC66" s="278">
        <v>125.78</v>
      </c>
      <c r="FD66" s="278">
        <v>125.51</v>
      </c>
      <c r="FE66" s="278">
        <v>128.81</v>
      </c>
      <c r="FF66" s="278">
        <v>136.55000000000001</v>
      </c>
      <c r="FG66" s="278">
        <v>135.91</v>
      </c>
      <c r="FH66" s="278">
        <v>126.47</v>
      </c>
      <c r="FI66" s="278">
        <v>133.56</v>
      </c>
      <c r="FJ66" s="278">
        <v>130.19</v>
      </c>
      <c r="FK66" s="278">
        <v>127.09</v>
      </c>
      <c r="FL66" s="278">
        <v>126.89</v>
      </c>
      <c r="FM66" s="278">
        <v>130.44</v>
      </c>
      <c r="FN66" s="277">
        <v>129.86000000000001</v>
      </c>
      <c r="FO66" s="277">
        <v>134.13</v>
      </c>
      <c r="FP66" s="278">
        <v>138.1</v>
      </c>
      <c r="FQ66" s="277">
        <v>134.36000000000001</v>
      </c>
      <c r="FR66" s="277">
        <v>134.68</v>
      </c>
      <c r="FS66" s="277">
        <v>132.66</v>
      </c>
      <c r="FT66" s="277">
        <v>131.19</v>
      </c>
      <c r="FU66" s="277">
        <v>132.37</v>
      </c>
      <c r="FV66" s="277">
        <v>133.08000000000001</v>
      </c>
      <c r="FW66" s="277">
        <v>141.82</v>
      </c>
      <c r="FX66" s="277">
        <v>147.57</v>
      </c>
      <c r="FY66" s="277">
        <v>146.66999999999999</v>
      </c>
      <c r="FZ66" s="277">
        <v>154.56</v>
      </c>
    </row>
    <row r="67" spans="1:185" ht="15" customHeight="1">
      <c r="B67" s="276" t="s">
        <v>213</v>
      </c>
      <c r="C67" s="278">
        <v>3.9E-2</v>
      </c>
      <c r="D67" s="278">
        <v>0.04</v>
      </c>
      <c r="E67" s="278">
        <v>-0.13</v>
      </c>
      <c r="F67" s="278">
        <v>0.06</v>
      </c>
      <c r="G67" s="278">
        <v>6.0999999999999999E-2</v>
      </c>
      <c r="H67" s="278">
        <v>3.3000000000000002E-2</v>
      </c>
      <c r="I67" s="278">
        <v>0.106</v>
      </c>
      <c r="J67" s="278">
        <v>7.3999999999999996E-2</v>
      </c>
      <c r="K67" s="278">
        <v>7.1999999999999995E-2</v>
      </c>
      <c r="L67" s="278">
        <v>7.2999999999999995E-2</v>
      </c>
      <c r="M67" s="278">
        <v>-7.5999999999999998E-2</v>
      </c>
      <c r="N67" s="278">
        <v>4.7E-2</v>
      </c>
      <c r="O67" s="278">
        <v>4.7E-2</v>
      </c>
      <c r="P67" s="278">
        <v>1.9E-2</v>
      </c>
      <c r="Q67" s="278">
        <v>1.9E-2</v>
      </c>
      <c r="R67" s="278">
        <v>0.16300000000000001</v>
      </c>
      <c r="S67" s="278">
        <v>0.16</v>
      </c>
      <c r="T67" s="278">
        <v>0.13400000000000001</v>
      </c>
      <c r="U67" s="278">
        <v>0.13400000000000001</v>
      </c>
      <c r="V67" s="278">
        <v>0.105</v>
      </c>
      <c r="W67" s="278">
        <v>0.105</v>
      </c>
      <c r="X67" s="278">
        <v>0.104</v>
      </c>
      <c r="Y67" s="278">
        <v>7.5999999999999998E-2</v>
      </c>
      <c r="Z67" s="278">
        <v>7.4999999999999997E-2</v>
      </c>
      <c r="AA67" s="278">
        <v>7.4999999999999997E-2</v>
      </c>
      <c r="AB67" s="278">
        <v>4.2999999999999997E-2</v>
      </c>
      <c r="AC67" s="278">
        <v>4.2999999999999997E-2</v>
      </c>
      <c r="AD67" s="278">
        <v>0.112</v>
      </c>
      <c r="AE67" s="278">
        <v>7.8E-2</v>
      </c>
      <c r="AF67" s="278">
        <v>7.6999999999999999E-2</v>
      </c>
      <c r="AG67" s="278">
        <v>7.5999999999999998E-2</v>
      </c>
      <c r="AH67" s="278">
        <v>4.8000000000000001E-2</v>
      </c>
      <c r="AI67" s="278">
        <v>4.7E-2</v>
      </c>
      <c r="AJ67" s="278">
        <v>4.7E-2</v>
      </c>
      <c r="AK67" s="278">
        <v>1.7999999999999999E-2</v>
      </c>
      <c r="AL67" s="278">
        <v>1.7999999999999999E-2</v>
      </c>
      <c r="AM67" s="278">
        <v>8.6999999999999994E-2</v>
      </c>
      <c r="AN67" s="278">
        <v>8.3000000000000004E-2</v>
      </c>
      <c r="AO67" s="278">
        <v>8.2000000000000003E-2</v>
      </c>
      <c r="AP67" s="278">
        <v>8.3000000000000004E-2</v>
      </c>
      <c r="AQ67" s="278">
        <v>5.3999999999999999E-2</v>
      </c>
      <c r="AR67" s="278">
        <v>5.2999999999999999E-2</v>
      </c>
      <c r="AS67" s="278">
        <v>5.2999999999999999E-2</v>
      </c>
      <c r="AT67" s="278">
        <v>3.3000000000000002E-2</v>
      </c>
      <c r="AU67" s="278">
        <v>3.3000000000000002E-2</v>
      </c>
      <c r="AV67" s="278">
        <v>3.3000000000000002E-2</v>
      </c>
      <c r="AW67" s="278">
        <v>1.9E-2</v>
      </c>
      <c r="AX67" s="278">
        <v>1.9E-2</v>
      </c>
      <c r="AY67" s="278">
        <v>3.7999999999999999E-2</v>
      </c>
      <c r="AZ67" s="278">
        <v>2.5000000000000001E-2</v>
      </c>
      <c r="BA67" s="278">
        <v>2.4E-2</v>
      </c>
      <c r="BB67" s="278">
        <v>2.4E-2</v>
      </c>
      <c r="BC67" s="278">
        <v>2.5000000000000001E-2</v>
      </c>
      <c r="BD67" s="278">
        <v>1.0999999999999999E-2</v>
      </c>
      <c r="BE67" s="278">
        <v>2.1999999999999999E-2</v>
      </c>
      <c r="BF67" s="278">
        <v>0.01</v>
      </c>
      <c r="BG67" s="278">
        <v>0.01</v>
      </c>
      <c r="BH67" s="278">
        <v>0.185</v>
      </c>
      <c r="BI67" s="278">
        <v>0.17399999999999999</v>
      </c>
      <c r="BJ67" s="278">
        <v>0.17499999999999999</v>
      </c>
      <c r="BK67" s="278">
        <v>0.17899999999999999</v>
      </c>
      <c r="BL67" s="278">
        <v>0.16900000000000001</v>
      </c>
      <c r="BM67" s="278">
        <v>0.16900000000000001</v>
      </c>
      <c r="BN67" s="278">
        <v>0.16700000000000001</v>
      </c>
      <c r="BO67" s="278">
        <v>0.155</v>
      </c>
      <c r="BP67" s="278">
        <v>0.155</v>
      </c>
      <c r="BQ67" s="278">
        <v>0.154</v>
      </c>
      <c r="BR67" s="278">
        <v>0.14599999999999999</v>
      </c>
      <c r="BS67" s="278">
        <v>0.14299999999999999</v>
      </c>
      <c r="BT67" s="278">
        <v>0.14499999999999999</v>
      </c>
      <c r="BU67" s="278">
        <v>0.14000000000000001</v>
      </c>
      <c r="BV67" s="278">
        <v>0.13800000000000001</v>
      </c>
      <c r="BW67" s="278">
        <v>0.14199999999999999</v>
      </c>
      <c r="BX67" s="278">
        <v>0.13800000000000001</v>
      </c>
      <c r="BY67" s="278">
        <v>0.13800000000000001</v>
      </c>
      <c r="BZ67" s="278">
        <v>0.13800000000000001</v>
      </c>
      <c r="CA67" s="278">
        <v>0.189</v>
      </c>
      <c r="CB67" s="278">
        <v>0.19</v>
      </c>
      <c r="CC67" s="278">
        <v>0.188</v>
      </c>
      <c r="CD67" s="278">
        <v>0.248</v>
      </c>
      <c r="CE67" s="278">
        <v>0.245</v>
      </c>
      <c r="CF67" s="278">
        <v>0.246</v>
      </c>
      <c r="CG67" s="278">
        <v>0.312</v>
      </c>
      <c r="CH67" s="278">
        <v>0.313</v>
      </c>
      <c r="CI67" s="278">
        <v>0.32</v>
      </c>
      <c r="CJ67" s="278">
        <v>0.38</v>
      </c>
      <c r="CK67" s="278">
        <v>0.39</v>
      </c>
      <c r="CL67" s="278">
        <v>0.39</v>
      </c>
      <c r="CM67" s="278">
        <v>0.39</v>
      </c>
      <c r="CN67" s="278">
        <v>0.46</v>
      </c>
      <c r="CO67" s="278">
        <v>0.46</v>
      </c>
      <c r="CP67" s="278">
        <v>0.56000000000000005</v>
      </c>
      <c r="CQ67" s="278">
        <v>0.56000000000000005</v>
      </c>
      <c r="CR67" s="278">
        <v>0.57999999999999996</v>
      </c>
      <c r="CS67" s="278">
        <v>0.38</v>
      </c>
      <c r="CT67" s="278">
        <v>0.64</v>
      </c>
      <c r="CU67" s="278">
        <v>0.63</v>
      </c>
      <c r="CV67" s="278">
        <v>0.72</v>
      </c>
      <c r="CW67" s="278">
        <v>0.74</v>
      </c>
      <c r="CX67" s="278">
        <v>0.73</v>
      </c>
      <c r="CY67" s="278">
        <v>0.83</v>
      </c>
      <c r="CZ67" s="278">
        <v>0.83</v>
      </c>
      <c r="DA67" s="278">
        <v>0.81</v>
      </c>
      <c r="DB67" s="278">
        <v>0.87</v>
      </c>
      <c r="DC67" s="278">
        <v>0.85</v>
      </c>
      <c r="DD67" s="278">
        <v>0.86</v>
      </c>
      <c r="DE67" s="278">
        <v>0.92</v>
      </c>
      <c r="DF67" s="278">
        <v>0.92</v>
      </c>
      <c r="DG67" s="278">
        <v>0.94</v>
      </c>
      <c r="DH67" s="278">
        <v>0.97</v>
      </c>
      <c r="DI67" s="278">
        <v>0.97</v>
      </c>
      <c r="DJ67" s="278">
        <v>0.96</v>
      </c>
      <c r="DK67" s="277">
        <v>1.01</v>
      </c>
      <c r="DL67" s="278">
        <v>1</v>
      </c>
      <c r="DM67" s="277">
        <v>0.99</v>
      </c>
      <c r="DN67" s="277">
        <v>1.0900000000000001</v>
      </c>
      <c r="DO67" s="277">
        <v>1.0900000000000001</v>
      </c>
      <c r="DP67" s="277">
        <v>1.08</v>
      </c>
      <c r="DQ67" s="277">
        <v>1.17</v>
      </c>
      <c r="DR67" s="278">
        <v>1.1339999999999999</v>
      </c>
      <c r="DS67" s="278">
        <v>1.125</v>
      </c>
      <c r="DT67" s="278">
        <v>1.2130000000000001</v>
      </c>
      <c r="DU67" s="278">
        <v>1.2130000000000001</v>
      </c>
      <c r="DV67" s="278">
        <v>1.2</v>
      </c>
      <c r="DW67" s="278">
        <v>1.2170000000000001</v>
      </c>
      <c r="DX67" s="278">
        <v>1.24</v>
      </c>
      <c r="DY67" s="278">
        <v>1.25</v>
      </c>
      <c r="DZ67" s="278">
        <v>1.42</v>
      </c>
      <c r="EA67" s="278">
        <v>1.33</v>
      </c>
      <c r="EB67" s="278">
        <v>1.33</v>
      </c>
      <c r="EC67" s="278">
        <v>1.41</v>
      </c>
      <c r="ED67" s="278">
        <v>1.38</v>
      </c>
      <c r="EE67" s="278">
        <v>1.39</v>
      </c>
      <c r="EF67" s="278">
        <v>1.5</v>
      </c>
      <c r="EG67" s="278">
        <v>1.52</v>
      </c>
      <c r="EH67" s="278">
        <v>1.53</v>
      </c>
      <c r="EI67" s="278">
        <v>1.59</v>
      </c>
      <c r="EJ67" s="280">
        <v>1.59</v>
      </c>
      <c r="EK67" s="280">
        <v>1.58</v>
      </c>
      <c r="EL67" s="280">
        <v>1.66</v>
      </c>
      <c r="EM67" s="278">
        <v>1.64</v>
      </c>
      <c r="EN67" s="278">
        <v>1.62</v>
      </c>
      <c r="EO67" s="278">
        <v>1.68</v>
      </c>
      <c r="EP67" s="278">
        <v>1.67</v>
      </c>
      <c r="EQ67" s="278">
        <v>1.71</v>
      </c>
      <c r="ER67" s="278">
        <v>1.78</v>
      </c>
      <c r="ES67" s="278">
        <v>1.79</v>
      </c>
      <c r="ET67" s="278">
        <v>1.8</v>
      </c>
      <c r="EU67" s="278">
        <v>1.89</v>
      </c>
      <c r="EV67" s="278">
        <v>1.9</v>
      </c>
      <c r="EW67" s="278">
        <v>1.89</v>
      </c>
      <c r="EX67" s="278">
        <v>1.95</v>
      </c>
      <c r="EY67" s="278">
        <v>1.96</v>
      </c>
      <c r="EZ67" s="278">
        <v>1.96</v>
      </c>
      <c r="FA67" s="278">
        <v>2.02</v>
      </c>
      <c r="FB67" s="278">
        <v>2.02</v>
      </c>
      <c r="FC67" s="278">
        <v>2</v>
      </c>
      <c r="FD67" s="278">
        <v>2.0299999999999998</v>
      </c>
      <c r="FE67" s="278">
        <v>2.0099999999999998</v>
      </c>
      <c r="FF67" s="278">
        <v>1.98</v>
      </c>
      <c r="FG67" s="278">
        <v>1.92</v>
      </c>
      <c r="FH67" s="278">
        <v>1.92</v>
      </c>
      <c r="FI67" s="278">
        <v>1.92</v>
      </c>
      <c r="FJ67" s="278">
        <v>1.87</v>
      </c>
      <c r="FK67" s="278">
        <v>1.88</v>
      </c>
      <c r="FL67" s="278">
        <v>1.89</v>
      </c>
      <c r="FM67" s="278">
        <v>1.8</v>
      </c>
      <c r="FN67" s="278">
        <v>1.8</v>
      </c>
      <c r="FO67" s="277">
        <v>1.81</v>
      </c>
      <c r="FP67" s="277">
        <v>1.74</v>
      </c>
      <c r="FQ67" s="277">
        <v>1.73</v>
      </c>
      <c r="FR67" s="277">
        <v>1.71</v>
      </c>
      <c r="FS67" s="277">
        <v>1.64</v>
      </c>
      <c r="FT67" s="277">
        <v>1.64</v>
      </c>
      <c r="FU67" s="277">
        <v>1.63</v>
      </c>
      <c r="FV67" s="277">
        <v>1.54</v>
      </c>
      <c r="FW67" s="277">
        <v>1.51</v>
      </c>
      <c r="FX67" s="278">
        <v>1.5</v>
      </c>
      <c r="FY67" s="278">
        <v>1.37</v>
      </c>
      <c r="FZ67" s="278">
        <v>1.4</v>
      </c>
    </row>
    <row r="68" spans="1:185" ht="15" customHeight="1">
      <c r="B68" s="276" t="s">
        <v>214</v>
      </c>
      <c r="C68" s="278">
        <v>16.658000000000001</v>
      </c>
      <c r="D68" s="278">
        <v>17.277999999999999</v>
      </c>
      <c r="E68" s="278">
        <v>17.306999999999999</v>
      </c>
      <c r="F68" s="278">
        <v>17.134</v>
      </c>
      <c r="G68" s="278">
        <v>17.375</v>
      </c>
      <c r="H68" s="278">
        <v>17.911999999999999</v>
      </c>
      <c r="I68" s="278">
        <v>18.452999999999999</v>
      </c>
      <c r="J68" s="278">
        <v>18.271999999999998</v>
      </c>
      <c r="K68" s="278">
        <v>17.847999999999999</v>
      </c>
      <c r="L68" s="278">
        <v>18.012</v>
      </c>
      <c r="M68" s="278">
        <v>18.317</v>
      </c>
      <c r="N68" s="278">
        <v>18.161999999999999</v>
      </c>
      <c r="O68" s="278">
        <v>18.309999999999999</v>
      </c>
      <c r="P68" s="278">
        <v>18.268000000000001</v>
      </c>
      <c r="Q68" s="278">
        <v>18.149000000000001</v>
      </c>
      <c r="R68" s="278">
        <v>18.234000000000002</v>
      </c>
      <c r="S68" s="278">
        <v>17.954000000000001</v>
      </c>
      <c r="T68" s="278">
        <v>17.817</v>
      </c>
      <c r="U68" s="278">
        <v>18.452999999999999</v>
      </c>
      <c r="V68" s="278">
        <v>18.271999999999998</v>
      </c>
      <c r="W68" s="278">
        <v>17.646000000000001</v>
      </c>
      <c r="X68" s="278">
        <v>17.504999999999999</v>
      </c>
      <c r="Y68" s="278">
        <v>17.827000000000002</v>
      </c>
      <c r="Z68" s="278">
        <v>17.716999999999999</v>
      </c>
      <c r="AA68" s="278">
        <v>17.513999999999999</v>
      </c>
      <c r="AB68" s="278">
        <v>17.507999999999999</v>
      </c>
      <c r="AC68" s="278">
        <v>17.859000000000002</v>
      </c>
      <c r="AD68" s="278">
        <v>17.588999999999999</v>
      </c>
      <c r="AE68" s="278">
        <v>17.725000000000001</v>
      </c>
      <c r="AF68" s="278">
        <v>17.571000000000002</v>
      </c>
      <c r="AG68" s="278">
        <v>17.571000000000002</v>
      </c>
      <c r="AH68" s="278">
        <v>17.472999999999999</v>
      </c>
      <c r="AI68" s="278">
        <v>17.2</v>
      </c>
      <c r="AJ68" s="278">
        <v>17.100999999999999</v>
      </c>
      <c r="AK68" s="278">
        <v>17.18</v>
      </c>
      <c r="AL68" s="278">
        <v>17.303000000000001</v>
      </c>
      <c r="AM68" s="278">
        <v>17.518999999999998</v>
      </c>
      <c r="AN68" s="278">
        <v>17.332999999999998</v>
      </c>
      <c r="AO68" s="278">
        <v>17.271000000000001</v>
      </c>
      <c r="AP68" s="278">
        <v>17.484000000000002</v>
      </c>
      <c r="AQ68" s="278">
        <v>17.423999999999999</v>
      </c>
      <c r="AR68" s="278">
        <v>17.221</v>
      </c>
      <c r="AS68" s="278">
        <v>17.116</v>
      </c>
      <c r="AT68" s="278">
        <v>17.010000000000002</v>
      </c>
      <c r="AU68" s="278">
        <v>17.094000000000001</v>
      </c>
      <c r="AV68" s="278">
        <v>16.975999999999999</v>
      </c>
      <c r="AW68" s="278">
        <v>17.062999999999999</v>
      </c>
      <c r="AX68" s="278">
        <v>17.199000000000002</v>
      </c>
      <c r="AY68" s="278">
        <v>17.474</v>
      </c>
      <c r="AZ68" s="278">
        <v>17.827999999999999</v>
      </c>
      <c r="BA68" s="278">
        <v>17.719000000000001</v>
      </c>
      <c r="BB68" s="278">
        <v>17.821999999999999</v>
      </c>
      <c r="BC68" s="278">
        <v>17.95</v>
      </c>
      <c r="BD68" s="278">
        <v>18.181999999999999</v>
      </c>
      <c r="BE68" s="278">
        <v>18.645</v>
      </c>
      <c r="BF68" s="278">
        <v>18.395</v>
      </c>
      <c r="BG68" s="278">
        <v>18.192</v>
      </c>
      <c r="BH68" s="278">
        <v>17.888000000000002</v>
      </c>
      <c r="BI68" s="278">
        <v>17.898</v>
      </c>
      <c r="BJ68" s="278">
        <v>18.02</v>
      </c>
      <c r="BK68" s="278">
        <v>18.396000000000001</v>
      </c>
      <c r="BL68" s="278">
        <v>18.309999999999999</v>
      </c>
      <c r="BM68" s="278">
        <v>18.289000000000001</v>
      </c>
      <c r="BN68" s="278">
        <v>18.030999999999999</v>
      </c>
      <c r="BO68" s="278">
        <v>17.829000000000001</v>
      </c>
      <c r="BP68" s="278">
        <v>17.937000000000001</v>
      </c>
      <c r="BQ68" s="278">
        <v>17.725000000000001</v>
      </c>
      <c r="BR68" s="278">
        <v>17.623999999999999</v>
      </c>
      <c r="BS68" s="278">
        <v>17.236999999999998</v>
      </c>
      <c r="BT68" s="278">
        <v>17.52</v>
      </c>
      <c r="BU68" s="278">
        <v>17.754000000000001</v>
      </c>
      <c r="BV68" s="278">
        <v>17.52</v>
      </c>
      <c r="BW68" s="278">
        <v>17.992999999999999</v>
      </c>
      <c r="BX68" s="278">
        <v>25.509</v>
      </c>
      <c r="BY68" s="278">
        <v>25.951000000000001</v>
      </c>
      <c r="BZ68" s="278">
        <v>26.006</v>
      </c>
      <c r="CA68" s="278">
        <v>26.361000000000001</v>
      </c>
      <c r="CB68" s="278">
        <v>26.417999999999999</v>
      </c>
      <c r="CC68" s="278">
        <v>26.056000000000001</v>
      </c>
      <c r="CD68" s="278">
        <v>26.684999999999999</v>
      </c>
      <c r="CE68" s="278">
        <v>26.651</v>
      </c>
      <c r="CF68" s="278">
        <v>26.827000000000002</v>
      </c>
      <c r="CG68" s="278">
        <v>27.670999999999999</v>
      </c>
      <c r="CH68" s="278">
        <v>27.791</v>
      </c>
      <c r="CI68" s="278">
        <v>28.1</v>
      </c>
      <c r="CJ68" s="278">
        <v>28.146999999999998</v>
      </c>
      <c r="CK68" s="278">
        <v>28.561</v>
      </c>
      <c r="CL68" s="278">
        <v>29.021000000000001</v>
      </c>
      <c r="CM68" s="278">
        <v>28.754000000000001</v>
      </c>
      <c r="CN68" s="278">
        <v>28.536000000000001</v>
      </c>
      <c r="CO68" s="278">
        <v>28.829000000000001</v>
      </c>
      <c r="CP68" s="278">
        <v>29.539000000000001</v>
      </c>
      <c r="CQ68" s="278">
        <v>29.797999999999998</v>
      </c>
      <c r="CR68" s="278">
        <v>30.86</v>
      </c>
      <c r="CS68" s="278">
        <v>30.175000000000001</v>
      </c>
      <c r="CT68" s="278">
        <v>28.46</v>
      </c>
      <c r="CU68" s="278">
        <v>28.64</v>
      </c>
      <c r="CV68" s="278">
        <v>28.821999999999999</v>
      </c>
      <c r="CW68" s="278">
        <v>29.331</v>
      </c>
      <c r="CX68" s="278">
        <v>29.03</v>
      </c>
      <c r="CY68" s="278">
        <v>29.965</v>
      </c>
      <c r="CZ68" s="278">
        <v>29.916</v>
      </c>
      <c r="DA68" s="278">
        <v>29.178999999999998</v>
      </c>
      <c r="DB68" s="278">
        <v>28.396000000000001</v>
      </c>
      <c r="DC68" s="278">
        <v>28.616</v>
      </c>
      <c r="DD68" s="278">
        <v>28.603000000000002</v>
      </c>
      <c r="DE68" s="278">
        <v>28.981999999999999</v>
      </c>
      <c r="DF68" s="278">
        <v>28.895</v>
      </c>
      <c r="DG68" s="278">
        <v>29.353000000000002</v>
      </c>
      <c r="DH68" s="278">
        <v>37.497999999999998</v>
      </c>
      <c r="DI68" s="278">
        <v>37.325000000000003</v>
      </c>
      <c r="DJ68" s="278">
        <v>36.783999999999999</v>
      </c>
      <c r="DK68" s="278">
        <v>36.061</v>
      </c>
      <c r="DL68" s="278">
        <v>34.694000000000003</v>
      </c>
      <c r="DM68" s="278">
        <v>34.323999999999998</v>
      </c>
      <c r="DN68" s="278">
        <v>34.32</v>
      </c>
      <c r="DO68" s="277">
        <v>37.89</v>
      </c>
      <c r="DP68" s="278">
        <v>37.56</v>
      </c>
      <c r="DQ68" s="277">
        <v>37.51</v>
      </c>
      <c r="DR68" s="278">
        <v>36.5</v>
      </c>
      <c r="DS68" s="278">
        <v>36.201999999999998</v>
      </c>
      <c r="DT68" s="278">
        <v>36.395000000000003</v>
      </c>
      <c r="DU68" s="278">
        <v>36.4</v>
      </c>
      <c r="DV68" s="278">
        <v>35.991999999999997</v>
      </c>
      <c r="DW68" s="278">
        <v>37.68</v>
      </c>
      <c r="DX68" s="278">
        <v>44.77</v>
      </c>
      <c r="DY68" s="278">
        <v>44.9</v>
      </c>
      <c r="DZ68" s="278">
        <v>46</v>
      </c>
      <c r="EA68" s="278">
        <v>41.51</v>
      </c>
      <c r="EB68" s="278">
        <v>48.31</v>
      </c>
      <c r="EC68" s="278">
        <v>47.4</v>
      </c>
      <c r="ED68" s="278">
        <v>46.32</v>
      </c>
      <c r="EE68" s="278">
        <v>46.79</v>
      </c>
      <c r="EF68" s="278">
        <v>39.270000000000003</v>
      </c>
      <c r="EG68" s="278">
        <v>39.26</v>
      </c>
      <c r="EH68" s="278">
        <v>39.35</v>
      </c>
      <c r="EI68" s="278">
        <v>38.15</v>
      </c>
      <c r="EJ68" s="280">
        <v>38.270000000000003</v>
      </c>
      <c r="EK68" s="280">
        <v>37.67</v>
      </c>
      <c r="EL68" s="280">
        <v>36.54</v>
      </c>
      <c r="EM68" s="278">
        <v>34.270000000000003</v>
      </c>
      <c r="EN68" s="278">
        <v>32.450000000000003</v>
      </c>
      <c r="EO68" s="278">
        <v>32.11</v>
      </c>
      <c r="EP68" s="278">
        <v>31.2</v>
      </c>
      <c r="EQ68" s="278">
        <v>32.28</v>
      </c>
      <c r="ER68" s="278">
        <v>30.43</v>
      </c>
      <c r="ES68" s="278">
        <v>30.35</v>
      </c>
      <c r="ET68" s="278">
        <v>28.28</v>
      </c>
      <c r="EU68" s="278">
        <v>28.03</v>
      </c>
      <c r="EV68" s="278">
        <v>28.18</v>
      </c>
      <c r="EW68" s="278">
        <v>25.49</v>
      </c>
      <c r="EX68" s="278">
        <v>25.35</v>
      </c>
      <c r="EY68" s="278">
        <v>23.89</v>
      </c>
      <c r="EZ68" s="278">
        <v>22.18</v>
      </c>
      <c r="FA68" s="278">
        <v>22.33</v>
      </c>
      <c r="FB68" s="278">
        <v>15.04</v>
      </c>
      <c r="FC68" s="278">
        <v>11.67</v>
      </c>
      <c r="FD68" s="278">
        <v>11.82</v>
      </c>
      <c r="FE68" s="278">
        <v>11.68</v>
      </c>
      <c r="FF68" s="278">
        <v>10.83</v>
      </c>
      <c r="FG68" s="278">
        <v>10.7</v>
      </c>
      <c r="FH68" s="278">
        <v>10.72</v>
      </c>
      <c r="FI68" s="278">
        <v>10.73</v>
      </c>
      <c r="FJ68" s="278">
        <v>10.7</v>
      </c>
      <c r="FK68" s="278">
        <v>10.8</v>
      </c>
      <c r="FL68" s="278">
        <v>9.4700000000000006</v>
      </c>
      <c r="FM68" s="278">
        <v>9.2899999999999991</v>
      </c>
      <c r="FN68" s="277">
        <v>9.2899999999999991</v>
      </c>
      <c r="FO68" s="277">
        <v>8.17</v>
      </c>
      <c r="FP68" s="277">
        <v>8.11</v>
      </c>
      <c r="FQ68" s="277">
        <v>6.86</v>
      </c>
      <c r="FR68" s="277">
        <v>6.79</v>
      </c>
      <c r="FS68" s="277">
        <v>6.84</v>
      </c>
      <c r="FT68" s="277">
        <v>6.23</v>
      </c>
      <c r="FU68" s="278">
        <v>6.2</v>
      </c>
      <c r="FV68" s="277">
        <v>6.22</v>
      </c>
      <c r="FW68" s="277">
        <v>6.09</v>
      </c>
      <c r="FX68" s="277">
        <v>6.03</v>
      </c>
      <c r="FY68" s="277">
        <v>5.97</v>
      </c>
      <c r="FZ68" s="277">
        <v>5.97</v>
      </c>
    </row>
    <row r="69" spans="1:185" ht="15" customHeight="1">
      <c r="B69" s="276" t="s">
        <v>215</v>
      </c>
      <c r="C69" s="278">
        <v>428.17</v>
      </c>
      <c r="D69" s="278">
        <v>414.959</v>
      </c>
      <c r="E69" s="278">
        <v>429.36900000000003</v>
      </c>
      <c r="F69" s="278">
        <v>435.78300000000002</v>
      </c>
      <c r="G69" s="278">
        <v>444.69299999999998</v>
      </c>
      <c r="H69" s="278">
        <v>406.17</v>
      </c>
      <c r="I69" s="278">
        <v>442.47500000000002</v>
      </c>
      <c r="J69" s="278">
        <v>495.31400000000002</v>
      </c>
      <c r="K69" s="278">
        <v>567.98400000000004</v>
      </c>
      <c r="L69" s="278">
        <v>567.80200000000002</v>
      </c>
      <c r="M69" s="278">
        <v>578.577</v>
      </c>
      <c r="N69" s="278">
        <v>551.82000000000005</v>
      </c>
      <c r="O69" s="278">
        <v>609.17600000000004</v>
      </c>
      <c r="P69" s="278">
        <v>575.76800000000003</v>
      </c>
      <c r="Q69" s="278">
        <v>579.19000000000005</v>
      </c>
      <c r="R69" s="278">
        <v>628.64200000000005</v>
      </c>
      <c r="S69" s="278">
        <v>568.93200000000002</v>
      </c>
      <c r="T69" s="278">
        <v>647.86300000000006</v>
      </c>
      <c r="U69" s="278">
        <v>645.57000000000005</v>
      </c>
      <c r="V69" s="278">
        <v>657.61500000000001</v>
      </c>
      <c r="W69" s="278">
        <v>667.03599999999994</v>
      </c>
      <c r="X69" s="278">
        <v>658.64700000000005</v>
      </c>
      <c r="Y69" s="278">
        <v>675.33699999999999</v>
      </c>
      <c r="Z69" s="278">
        <v>679.66499999999996</v>
      </c>
      <c r="AA69" s="278">
        <v>598.697</v>
      </c>
      <c r="AB69" s="278">
        <v>615.76599999999996</v>
      </c>
      <c r="AC69" s="278">
        <v>505.76600000000002</v>
      </c>
      <c r="AD69" s="278">
        <v>495.02300000000002</v>
      </c>
      <c r="AE69" s="278">
        <v>439.08600000000001</v>
      </c>
      <c r="AF69" s="278">
        <v>439.8</v>
      </c>
      <c r="AG69" s="278">
        <v>463.53100000000001</v>
      </c>
      <c r="AH69" s="278">
        <v>508.28399999999999</v>
      </c>
      <c r="AI69" s="278">
        <v>521.79700000000003</v>
      </c>
      <c r="AJ69" s="278">
        <v>479.31299999999999</v>
      </c>
      <c r="AK69" s="278">
        <v>495.54</v>
      </c>
      <c r="AL69" s="278">
        <v>492.60700000000003</v>
      </c>
      <c r="AM69" s="278">
        <v>467.76100000000002</v>
      </c>
      <c r="AN69" s="278">
        <v>467.51600000000002</v>
      </c>
      <c r="AO69" s="278">
        <v>482.476</v>
      </c>
      <c r="AP69" s="278">
        <v>519.952</v>
      </c>
      <c r="AQ69" s="278">
        <v>514.78700000000003</v>
      </c>
      <c r="AR69" s="278">
        <v>466.06</v>
      </c>
      <c r="AS69" s="278">
        <v>465.42</v>
      </c>
      <c r="AT69" s="278">
        <v>492.15499999999997</v>
      </c>
      <c r="AU69" s="278">
        <v>481.88099999999997</v>
      </c>
      <c r="AV69" s="278">
        <v>529.50199999999995</v>
      </c>
      <c r="AW69" s="278">
        <v>522.86900000000003</v>
      </c>
      <c r="AX69" s="278">
        <v>707.29100000000005</v>
      </c>
      <c r="AY69" s="278">
        <v>734.73699999999997</v>
      </c>
      <c r="AZ69" s="278">
        <v>705.33699999999999</v>
      </c>
      <c r="BA69" s="278">
        <v>650.84699999999998</v>
      </c>
      <c r="BB69" s="278">
        <v>652.16999999999996</v>
      </c>
      <c r="BC69" s="278">
        <v>614.03399999999999</v>
      </c>
      <c r="BD69" s="278">
        <v>771.95600000000002</v>
      </c>
      <c r="BE69" s="278">
        <v>864.42600000000004</v>
      </c>
      <c r="BF69" s="278">
        <v>856.13199999999995</v>
      </c>
      <c r="BG69" s="278">
        <v>809.39</v>
      </c>
      <c r="BH69" s="278">
        <v>832.05899999999997</v>
      </c>
      <c r="BI69" s="278">
        <v>767.73599999999999</v>
      </c>
      <c r="BJ69" s="278">
        <v>713.36400000000003</v>
      </c>
      <c r="BK69" s="278">
        <v>722.84199999999998</v>
      </c>
      <c r="BL69" s="278">
        <v>713.524</v>
      </c>
      <c r="BM69" s="278">
        <v>690.63499999999999</v>
      </c>
      <c r="BN69" s="278">
        <v>691.14499999999998</v>
      </c>
      <c r="BO69" s="278">
        <v>673.89800000000002</v>
      </c>
      <c r="BP69" s="278">
        <v>686.77499999999998</v>
      </c>
      <c r="BQ69" s="278">
        <v>846.51400000000001</v>
      </c>
      <c r="BR69" s="278">
        <v>810.59199999999998</v>
      </c>
      <c r="BS69" s="278">
        <v>828.53</v>
      </c>
      <c r="BT69" s="278">
        <v>778.21</v>
      </c>
      <c r="BU69" s="278">
        <v>718.04</v>
      </c>
      <c r="BV69" s="278">
        <v>669.43299999999999</v>
      </c>
      <c r="BW69" s="278">
        <v>644.47400000000005</v>
      </c>
      <c r="BX69" s="278">
        <v>608.19899999999996</v>
      </c>
      <c r="BY69" s="278">
        <v>599.846</v>
      </c>
      <c r="BZ69" s="278">
        <v>590.95600000000002</v>
      </c>
      <c r="CA69" s="278">
        <v>672.16</v>
      </c>
      <c r="CB69" s="278">
        <v>849.78399999999999</v>
      </c>
      <c r="CC69" s="278">
        <v>836.86199999999997</v>
      </c>
      <c r="CD69" s="278">
        <v>911.26</v>
      </c>
      <c r="CE69" s="278">
        <v>966.26700000000005</v>
      </c>
      <c r="CF69" s="278">
        <v>990.28300000000002</v>
      </c>
      <c r="CG69" s="278">
        <v>1079.797</v>
      </c>
      <c r="CH69" s="278">
        <v>1024.913</v>
      </c>
      <c r="CI69" s="278">
        <v>1095.1289999999999</v>
      </c>
      <c r="CJ69" s="278">
        <v>1045.3340000000001</v>
      </c>
      <c r="CK69" s="278">
        <v>1104.1849999999999</v>
      </c>
      <c r="CL69" s="278">
        <v>1114.4110000000001</v>
      </c>
      <c r="CM69" s="278">
        <v>1131.8340000000001</v>
      </c>
      <c r="CN69" s="278">
        <v>1215.279</v>
      </c>
      <c r="CO69" s="278">
        <v>1231.9970000000001</v>
      </c>
      <c r="CP69" s="278">
        <v>1173.5419999999999</v>
      </c>
      <c r="CQ69" s="278">
        <v>1194.0920000000001</v>
      </c>
      <c r="CR69" s="278">
        <v>1180.7840000000001</v>
      </c>
      <c r="CS69" s="278">
        <v>1164.826</v>
      </c>
      <c r="CT69" s="278">
        <v>1044.7860000000001</v>
      </c>
      <c r="CU69" s="278">
        <v>1073.9739999999999</v>
      </c>
      <c r="CV69" s="278">
        <v>1064.098</v>
      </c>
      <c r="CW69" s="278">
        <v>1301.1949999999999</v>
      </c>
      <c r="CX69" s="278">
        <v>1180.6030000000001</v>
      </c>
      <c r="CY69" s="278">
        <v>1312.386</v>
      </c>
      <c r="CZ69" s="278">
        <v>1583.896</v>
      </c>
      <c r="DA69" s="278">
        <v>1487.5989999999999</v>
      </c>
      <c r="DB69" s="278">
        <v>1527.925</v>
      </c>
      <c r="DC69" s="278">
        <v>1536.9849999999999</v>
      </c>
      <c r="DD69" s="278">
        <v>1570.5419999999999</v>
      </c>
      <c r="DE69" s="278">
        <v>1466.309</v>
      </c>
      <c r="DF69" s="278">
        <v>1444.8969999999999</v>
      </c>
      <c r="DG69" s="278">
        <v>1543.59</v>
      </c>
      <c r="DH69" s="278">
        <v>1902.53</v>
      </c>
      <c r="DI69" s="278">
        <v>1807.69</v>
      </c>
      <c r="DJ69" s="278">
        <v>1771.51</v>
      </c>
      <c r="DK69" s="277">
        <v>1695.89</v>
      </c>
      <c r="DL69" s="278">
        <v>1477.01</v>
      </c>
      <c r="DM69" s="278">
        <v>1613.8</v>
      </c>
      <c r="DN69" s="277">
        <v>1565.11</v>
      </c>
      <c r="DO69" s="277">
        <v>1581.54</v>
      </c>
      <c r="DP69" s="277">
        <v>1688.76</v>
      </c>
      <c r="DQ69" s="277">
        <v>1563.27</v>
      </c>
      <c r="DR69" s="278">
        <v>1614.9760000000001</v>
      </c>
      <c r="DS69" s="278">
        <v>1495.556</v>
      </c>
      <c r="DT69" s="278">
        <v>1447.954</v>
      </c>
      <c r="DU69" s="278">
        <v>1419.693</v>
      </c>
      <c r="DV69" s="278">
        <v>1238.1079999999999</v>
      </c>
      <c r="DW69" s="278">
        <v>1359.9449999999999</v>
      </c>
      <c r="DX69" s="278">
        <v>1281.3</v>
      </c>
      <c r="DY69" s="278">
        <v>1405.51</v>
      </c>
      <c r="DZ69" s="278">
        <v>1391.34</v>
      </c>
      <c r="EA69" s="278">
        <v>1316.79</v>
      </c>
      <c r="EB69" s="278">
        <v>1290.52</v>
      </c>
      <c r="EC69" s="278">
        <v>1429.68</v>
      </c>
      <c r="ED69" s="278">
        <v>1467.64</v>
      </c>
      <c r="EE69" s="278">
        <v>1443.05</v>
      </c>
      <c r="EF69" s="278">
        <v>1402.48</v>
      </c>
      <c r="EG69" s="278">
        <v>1404.24</v>
      </c>
      <c r="EH69" s="278">
        <v>1363.4</v>
      </c>
      <c r="EI69" s="277">
        <v>1453.11</v>
      </c>
      <c r="EJ69" s="280">
        <v>1500.26</v>
      </c>
      <c r="EK69" s="280">
        <v>1746.95</v>
      </c>
      <c r="EL69" s="280">
        <v>1684.58</v>
      </c>
      <c r="EM69" s="278">
        <v>1644.18</v>
      </c>
      <c r="EN69" s="278">
        <v>1612.14</v>
      </c>
      <c r="EO69" s="278">
        <v>1718.64</v>
      </c>
      <c r="EP69" s="278">
        <v>1628.91</v>
      </c>
      <c r="EQ69" s="278">
        <v>1737.43</v>
      </c>
      <c r="ER69" s="278">
        <v>1611.94</v>
      </c>
      <c r="ES69" s="278">
        <v>1604.31</v>
      </c>
      <c r="ET69" s="278">
        <v>1487.26</v>
      </c>
      <c r="EU69" s="278">
        <v>1615.52</v>
      </c>
      <c r="EV69" s="278">
        <v>1763.44</v>
      </c>
      <c r="EW69" s="278">
        <v>1734.2</v>
      </c>
      <c r="EX69" s="278">
        <v>1691.55</v>
      </c>
      <c r="EY69" s="278">
        <v>1759.87</v>
      </c>
      <c r="EZ69" s="278">
        <v>1850.7</v>
      </c>
      <c r="FA69" s="278">
        <v>1929.69</v>
      </c>
      <c r="FB69" s="278">
        <v>2013.11</v>
      </c>
      <c r="FC69" s="278">
        <v>2024.1</v>
      </c>
      <c r="FD69" s="278">
        <v>1932.28</v>
      </c>
      <c r="FE69" s="278">
        <v>1943.4</v>
      </c>
      <c r="FF69" s="278">
        <v>2067.5500000000002</v>
      </c>
      <c r="FG69" s="278">
        <v>2166.38</v>
      </c>
      <c r="FH69" s="278">
        <v>2121.14</v>
      </c>
      <c r="FI69" s="278">
        <v>2161.4499999999998</v>
      </c>
      <c r="FJ69" s="278">
        <v>2161.98</v>
      </c>
      <c r="FK69" s="278">
        <v>2200.7399999999998</v>
      </c>
      <c r="FL69" s="278">
        <v>2269.8200000000002</v>
      </c>
      <c r="FM69" s="278">
        <v>2317.87</v>
      </c>
      <c r="FN69" s="277">
        <v>2468.39</v>
      </c>
      <c r="FO69" s="277">
        <v>2212.5700000000002</v>
      </c>
      <c r="FP69" s="277">
        <v>2093.64</v>
      </c>
      <c r="FQ69" s="277">
        <v>1946.95</v>
      </c>
      <c r="FR69" s="278">
        <v>1870.1</v>
      </c>
      <c r="FS69" s="277">
        <v>1861.91</v>
      </c>
      <c r="FT69" s="277">
        <v>2231.2399999999998</v>
      </c>
      <c r="FU69" s="277">
        <v>2312.2199999999998</v>
      </c>
      <c r="FV69" s="277">
        <v>2108.08</v>
      </c>
      <c r="FW69" s="277">
        <v>2240.5100000000002</v>
      </c>
      <c r="FX69" s="277">
        <v>2288.9699999999998</v>
      </c>
      <c r="FY69" s="277">
        <v>2267.64</v>
      </c>
      <c r="FZ69" s="277">
        <v>2426.5500000000002</v>
      </c>
    </row>
    <row r="70" spans="1:185" ht="15" customHeight="1">
      <c r="B70" s="276" t="s">
        <v>216</v>
      </c>
      <c r="C70" s="278">
        <v>0.48099999999999998</v>
      </c>
      <c r="D70" s="278">
        <v>0.45700000000000002</v>
      </c>
      <c r="E70" s="278">
        <v>0.64600000000000002</v>
      </c>
      <c r="F70" s="278">
        <v>0.72199999999999998</v>
      </c>
      <c r="G70" s="278">
        <v>0.73199999999999998</v>
      </c>
      <c r="H70" s="278">
        <v>0.67900000000000005</v>
      </c>
      <c r="I70" s="278">
        <v>0.73099999999999998</v>
      </c>
      <c r="J70" s="278">
        <v>0.70499999999999996</v>
      </c>
      <c r="K70" s="278">
        <v>0.98899999999999999</v>
      </c>
      <c r="L70" s="278">
        <v>0.98699999999999999</v>
      </c>
      <c r="M70" s="278">
        <v>1.0249999999999999</v>
      </c>
      <c r="N70" s="278">
        <v>0.73199999999999998</v>
      </c>
      <c r="O70" s="278">
        <v>0.73199999999999998</v>
      </c>
      <c r="P70" s="278">
        <v>0.73199999999999998</v>
      </c>
      <c r="Q70" s="278">
        <v>0.73199999999999998</v>
      </c>
      <c r="R70" s="278">
        <v>0.73199999999999998</v>
      </c>
      <c r="S70" s="278">
        <v>0.73199999999999998</v>
      </c>
      <c r="T70" s="278">
        <v>0.73199999999999998</v>
      </c>
      <c r="U70" s="278">
        <v>0.73199999999999998</v>
      </c>
      <c r="V70" s="278">
        <v>0.73199999999999998</v>
      </c>
      <c r="W70" s="278">
        <v>0.73199999999999998</v>
      </c>
      <c r="X70" s="278">
        <v>0.73199999999999998</v>
      </c>
      <c r="Y70" s="278">
        <v>0.73199999999999998</v>
      </c>
      <c r="Z70" s="278">
        <v>0.73199999999999998</v>
      </c>
      <c r="AA70" s="278">
        <v>0.73199999999999998</v>
      </c>
      <c r="AB70" s="278">
        <v>0.73199999999999998</v>
      </c>
      <c r="AC70" s="278">
        <v>0.73199999999999998</v>
      </c>
      <c r="AD70" s="278">
        <v>0.73199999999999998</v>
      </c>
      <c r="AE70" s="278">
        <v>0.73199999999999998</v>
      </c>
      <c r="AF70" s="278">
        <v>0.73199999999999998</v>
      </c>
      <c r="AG70" s="278">
        <v>0.73199999999999998</v>
      </c>
      <c r="AH70" s="278">
        <v>0.73199999999999998</v>
      </c>
      <c r="AI70" s="278">
        <v>0.73199999999999998</v>
      </c>
      <c r="AJ70" s="278">
        <v>0.73199999999999998</v>
      </c>
      <c r="AK70" s="278">
        <v>0.73199999999999998</v>
      </c>
      <c r="AL70" s="278">
        <v>0.73199999999999998</v>
      </c>
      <c r="AM70" s="278">
        <v>0.73199999999999998</v>
      </c>
      <c r="AN70" s="278">
        <v>0.73199999999999998</v>
      </c>
      <c r="AO70" s="278">
        <v>0.73199999999999998</v>
      </c>
      <c r="AP70" s="278">
        <v>0.73199999999999998</v>
      </c>
      <c r="AQ70" s="278">
        <v>0.73199999999999998</v>
      </c>
      <c r="AR70" s="278">
        <v>0.73199999999999998</v>
      </c>
      <c r="AS70" s="278">
        <v>0.73199999999999998</v>
      </c>
      <c r="AT70" s="278">
        <v>0.73199999999999998</v>
      </c>
      <c r="AU70" s="278">
        <v>0.73199999999999998</v>
      </c>
      <c r="AV70" s="278">
        <v>0.73199999999999998</v>
      </c>
      <c r="AW70" s="278">
        <v>0.73199999999999998</v>
      </c>
      <c r="AX70" s="278">
        <v>0.73199999999999998</v>
      </c>
      <c r="AY70" s="278">
        <v>0.73199999999999998</v>
      </c>
      <c r="AZ70" s="278">
        <v>0.73199999999999998</v>
      </c>
      <c r="BA70" s="278">
        <v>0.73199999999999998</v>
      </c>
      <c r="BB70" s="278">
        <v>0.73199999999999998</v>
      </c>
      <c r="BC70" s="278">
        <v>0.73199999999999998</v>
      </c>
      <c r="BD70" s="278">
        <v>0.73199999999999998</v>
      </c>
      <c r="BE70" s="278">
        <v>0.73199999999999998</v>
      </c>
      <c r="BF70" s="278">
        <v>0.73199999999999998</v>
      </c>
      <c r="BG70" s="278">
        <v>0.73199999999999998</v>
      </c>
      <c r="BH70" s="278">
        <v>0.73199999999999998</v>
      </c>
      <c r="BI70" s="278">
        <v>0.73199999999999998</v>
      </c>
      <c r="BJ70" s="278">
        <v>0.73199999999999998</v>
      </c>
      <c r="BK70" s="278">
        <v>0.73199999999999998</v>
      </c>
      <c r="BL70" s="278">
        <v>0.73199999999999998</v>
      </c>
      <c r="BM70" s="278">
        <v>0.73199999999999998</v>
      </c>
      <c r="BN70" s="278">
        <v>0.73199999999999998</v>
      </c>
      <c r="BO70" s="278">
        <v>0.73199999999999998</v>
      </c>
      <c r="BP70" s="278">
        <v>0.73199999999999998</v>
      </c>
      <c r="BQ70" s="278">
        <v>0.73199999999999998</v>
      </c>
      <c r="BR70" s="278">
        <v>0.73199999999999998</v>
      </c>
      <c r="BS70" s="278">
        <v>0.73199999999999998</v>
      </c>
      <c r="BT70" s="278">
        <v>0.73199999999999998</v>
      </c>
      <c r="BU70" s="278">
        <v>0.73199999999999998</v>
      </c>
      <c r="BV70" s="278">
        <v>0.73199999999999998</v>
      </c>
      <c r="BW70" s="278">
        <v>0.73199999999999998</v>
      </c>
      <c r="BX70" s="278">
        <v>0.73199999999999998</v>
      </c>
      <c r="BY70" s="278">
        <v>0.73199999999999998</v>
      </c>
      <c r="BZ70" s="278">
        <v>0.73199999999999998</v>
      </c>
      <c r="CA70" s="278">
        <v>0.73199999999999998</v>
      </c>
      <c r="CB70" s="278">
        <v>0.73199999999999998</v>
      </c>
      <c r="CC70" s="278">
        <v>0.73199999999999998</v>
      </c>
      <c r="CD70" s="278">
        <v>0.73199999999999998</v>
      </c>
      <c r="CE70" s="278">
        <v>0.73199999999999998</v>
      </c>
      <c r="CF70" s="278">
        <v>0.73199999999999998</v>
      </c>
      <c r="CG70" s="278">
        <v>0.73199999999999998</v>
      </c>
      <c r="CH70" s="278">
        <v>0.73199999999999998</v>
      </c>
      <c r="CI70" s="278">
        <v>0.73</v>
      </c>
      <c r="CJ70" s="278">
        <v>0.73</v>
      </c>
      <c r="CK70" s="278">
        <v>0.73</v>
      </c>
      <c r="CL70" s="278">
        <v>0.73</v>
      </c>
      <c r="CM70" s="278">
        <v>0.73</v>
      </c>
      <c r="CN70" s="278">
        <v>0.73</v>
      </c>
      <c r="CO70" s="278">
        <v>0.73</v>
      </c>
      <c r="CP70" s="278">
        <v>0.73</v>
      </c>
      <c r="CQ70" s="278">
        <v>0.73</v>
      </c>
      <c r="CR70" s="278">
        <v>0.73</v>
      </c>
      <c r="CS70" s="278">
        <v>0.73</v>
      </c>
      <c r="CT70" s="278">
        <v>0.73</v>
      </c>
      <c r="CU70" s="278">
        <v>0.73</v>
      </c>
      <c r="CV70" s="278">
        <v>0.73</v>
      </c>
      <c r="CW70" s="278">
        <v>0.73</v>
      </c>
      <c r="CX70" s="278">
        <v>0.73</v>
      </c>
      <c r="CY70" s="278">
        <v>0.73</v>
      </c>
      <c r="CZ70" s="278">
        <v>0.73</v>
      </c>
      <c r="DA70" s="278">
        <v>0.73</v>
      </c>
      <c r="DB70" s="278">
        <v>0.73</v>
      </c>
      <c r="DC70" s="278">
        <v>0.73</v>
      </c>
      <c r="DD70" s="278">
        <v>0.73</v>
      </c>
      <c r="DE70" s="278">
        <v>0.73</v>
      </c>
      <c r="DF70" s="278">
        <v>0.73</v>
      </c>
      <c r="DG70" s="278">
        <v>0.73</v>
      </c>
      <c r="DH70" s="278">
        <v>0.73</v>
      </c>
      <c r="DI70" s="278">
        <v>0.73</v>
      </c>
      <c r="DJ70" s="278">
        <v>0.73</v>
      </c>
      <c r="DK70" s="278">
        <v>0.73</v>
      </c>
      <c r="DL70" s="278">
        <v>0.73</v>
      </c>
      <c r="DM70" s="278">
        <v>0.73</v>
      </c>
      <c r="DN70" s="278">
        <v>0.73</v>
      </c>
      <c r="DO70" s="278">
        <v>0.73</v>
      </c>
      <c r="DP70" s="278">
        <v>0.73</v>
      </c>
      <c r="DQ70" s="278">
        <v>0.73</v>
      </c>
      <c r="DR70" s="277">
        <v>0.73</v>
      </c>
      <c r="DS70" s="278">
        <v>0.73</v>
      </c>
      <c r="DT70" s="278">
        <v>0.73</v>
      </c>
      <c r="DU70" s="278">
        <v>0.73</v>
      </c>
      <c r="DV70" s="278">
        <v>0.73</v>
      </c>
      <c r="DW70" s="278">
        <v>0.73</v>
      </c>
      <c r="DX70" s="278">
        <v>0.73</v>
      </c>
      <c r="DY70" s="278">
        <v>0.73</v>
      </c>
      <c r="DZ70" s="278">
        <v>0.73</v>
      </c>
      <c r="EA70" s="278">
        <v>0.73</v>
      </c>
      <c r="EB70" s="278">
        <v>0.73</v>
      </c>
      <c r="EC70" s="278">
        <v>0.73</v>
      </c>
      <c r="ED70" s="278">
        <v>0.73</v>
      </c>
      <c r="EE70" s="278">
        <v>0.73</v>
      </c>
      <c r="EF70" s="278">
        <v>0.73</v>
      </c>
      <c r="EG70" s="278">
        <v>0.73</v>
      </c>
      <c r="EH70" s="278">
        <v>0.73</v>
      </c>
      <c r="EI70" s="278">
        <v>0.73</v>
      </c>
      <c r="EJ70" s="280">
        <v>0.73</v>
      </c>
      <c r="EK70" s="280">
        <v>0.73</v>
      </c>
      <c r="EL70" s="280">
        <v>0.73</v>
      </c>
      <c r="EM70" s="278">
        <v>0.73</v>
      </c>
      <c r="EN70" s="278">
        <v>0.73</v>
      </c>
      <c r="EO70" s="278">
        <v>0.73</v>
      </c>
      <c r="EP70" s="278">
        <v>0.73</v>
      </c>
      <c r="EQ70" s="278">
        <v>0.73</v>
      </c>
      <c r="ER70" s="278">
        <v>0.73</v>
      </c>
      <c r="ES70" s="278">
        <v>0.73</v>
      </c>
      <c r="ET70" s="278">
        <v>0.73</v>
      </c>
      <c r="EU70" s="278">
        <v>0.73</v>
      </c>
      <c r="EV70" s="278">
        <v>0.73</v>
      </c>
      <c r="EW70" s="278">
        <v>0.73</v>
      </c>
      <c r="EX70" s="278">
        <v>0.73</v>
      </c>
      <c r="EY70" s="278">
        <v>0.73</v>
      </c>
      <c r="EZ70" s="278">
        <v>0.73</v>
      </c>
      <c r="FA70" s="278">
        <v>0.73</v>
      </c>
      <c r="FB70" s="278">
        <v>0.73</v>
      </c>
      <c r="FC70" s="278">
        <v>0.73</v>
      </c>
      <c r="FD70" s="278">
        <v>0.73</v>
      </c>
      <c r="FE70" s="278">
        <v>0.73</v>
      </c>
      <c r="FF70" s="278">
        <v>0.73</v>
      </c>
      <c r="FG70" s="278">
        <v>0.73</v>
      </c>
      <c r="FH70" s="278">
        <v>0.73</v>
      </c>
      <c r="FI70" s="278">
        <v>0.73</v>
      </c>
      <c r="FJ70" s="278">
        <v>0.73</v>
      </c>
      <c r="FK70" s="278">
        <v>0.73</v>
      </c>
      <c r="FL70" s="278">
        <v>0.73</v>
      </c>
      <c r="FM70" s="278">
        <v>0.73</v>
      </c>
      <c r="FN70" s="277">
        <v>0.73</v>
      </c>
      <c r="FO70" s="277">
        <v>0.73</v>
      </c>
      <c r="FP70" s="277">
        <v>0.73</v>
      </c>
      <c r="FQ70" s="277">
        <v>0.73</v>
      </c>
      <c r="FR70" s="277">
        <v>0.73</v>
      </c>
      <c r="FS70" s="278">
        <v>0.73</v>
      </c>
      <c r="FT70" s="278">
        <v>0.73</v>
      </c>
      <c r="FU70" s="278">
        <v>0.73</v>
      </c>
      <c r="FV70" s="278">
        <v>0.73</v>
      </c>
      <c r="FW70" s="278">
        <v>0.73</v>
      </c>
      <c r="FX70" s="278">
        <v>0.73</v>
      </c>
      <c r="FY70" s="278">
        <v>0.73</v>
      </c>
      <c r="FZ70" s="278">
        <v>0.73</v>
      </c>
    </row>
    <row r="71" spans="1:185">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282"/>
      <c r="AK71" s="282"/>
      <c r="AL71" s="282"/>
      <c r="AM71" s="282"/>
      <c r="AN71" s="282"/>
      <c r="AO71" s="282"/>
      <c r="AP71" s="282"/>
      <c r="AQ71" s="282"/>
      <c r="AR71" s="282"/>
      <c r="AS71" s="282"/>
      <c r="AT71" s="282"/>
      <c r="AU71" s="282"/>
      <c r="AV71" s="282"/>
      <c r="AW71" s="282"/>
      <c r="AX71" s="282"/>
      <c r="AY71" s="282"/>
      <c r="AZ71" s="282"/>
      <c r="BA71" s="282"/>
      <c r="BB71" s="282"/>
      <c r="BC71" s="282"/>
      <c r="BD71" s="282"/>
      <c r="BE71" s="282"/>
      <c r="BF71" s="282"/>
      <c r="BG71" s="282"/>
      <c r="BH71" s="282"/>
      <c r="BI71" s="282"/>
      <c r="BJ71" s="282"/>
      <c r="BK71" s="282"/>
      <c r="BL71" s="282"/>
      <c r="BM71" s="282"/>
      <c r="BN71" s="282"/>
      <c r="BO71" s="282"/>
      <c r="BP71" s="282"/>
      <c r="BQ71" s="282"/>
      <c r="BR71" s="282"/>
      <c r="BS71" s="282"/>
      <c r="BT71" s="282"/>
      <c r="BU71" s="282"/>
      <c r="BV71" s="282"/>
      <c r="BW71" s="282"/>
      <c r="BX71" s="282"/>
      <c r="BY71" s="282"/>
      <c r="BZ71" s="282"/>
      <c r="CA71" s="282"/>
      <c r="CB71" s="282"/>
      <c r="CC71" s="282"/>
      <c r="CD71" s="282"/>
      <c r="CE71" s="282"/>
      <c r="CF71" s="282"/>
      <c r="CG71" s="282"/>
      <c r="CH71" s="282"/>
      <c r="CI71" s="282"/>
      <c r="CJ71" s="282"/>
      <c r="CK71" s="282"/>
      <c r="CL71" s="282"/>
      <c r="CM71" s="282"/>
      <c r="CN71" s="282"/>
      <c r="CO71" s="282"/>
      <c r="CP71" s="282"/>
      <c r="CQ71" s="282"/>
      <c r="CR71" s="282"/>
      <c r="CS71" s="282"/>
      <c r="CT71" s="282"/>
      <c r="CU71" s="282"/>
      <c r="CV71" s="282"/>
      <c r="CW71" s="282"/>
      <c r="CX71" s="282"/>
      <c r="CY71" s="282"/>
      <c r="CZ71" s="282"/>
      <c r="DA71" s="282"/>
      <c r="DB71" s="282"/>
      <c r="DC71" s="282"/>
      <c r="DD71" s="282"/>
      <c r="DE71" s="282"/>
      <c r="DF71" s="282"/>
      <c r="DG71" s="282"/>
      <c r="DH71" s="282"/>
      <c r="DI71" s="282"/>
      <c r="DJ71" s="282"/>
      <c r="DK71" s="282"/>
      <c r="DL71" s="282"/>
      <c r="DM71" s="282"/>
      <c r="DN71" s="282"/>
      <c r="DO71" s="282"/>
      <c r="DP71" s="282"/>
      <c r="DQ71" s="282"/>
      <c r="DR71" s="268"/>
      <c r="DS71" s="282"/>
      <c r="DT71" s="282"/>
      <c r="DU71" s="282"/>
      <c r="DV71" s="282"/>
      <c r="DW71" s="282"/>
      <c r="DX71" s="282"/>
      <c r="DY71" s="282"/>
      <c r="DZ71" s="282"/>
      <c r="EA71" s="282"/>
      <c r="EB71" s="282"/>
      <c r="EC71" s="282"/>
      <c r="ED71" s="282"/>
      <c r="EE71" s="282"/>
      <c r="EF71" s="282"/>
      <c r="EG71" s="282"/>
      <c r="EH71" s="282"/>
      <c r="EI71" s="282"/>
      <c r="EJ71" s="283"/>
      <c r="EK71" s="283"/>
      <c r="EL71" s="283"/>
      <c r="EM71" s="282"/>
      <c r="EN71" s="282"/>
      <c r="EO71" s="282"/>
      <c r="EP71" s="282"/>
      <c r="EQ71" s="282"/>
      <c r="ER71" s="282"/>
      <c r="ES71" s="282"/>
      <c r="ET71" s="282"/>
      <c r="EU71" s="282"/>
      <c r="EV71" s="282"/>
      <c r="EW71" s="282"/>
      <c r="EX71" s="282"/>
      <c r="EY71" s="282"/>
      <c r="EZ71" s="282"/>
      <c r="FA71" s="282"/>
      <c r="FB71" s="282"/>
      <c r="FC71" s="282"/>
      <c r="FD71" s="282"/>
      <c r="FE71" s="282"/>
      <c r="FF71" s="282"/>
      <c r="FG71" s="282"/>
      <c r="FH71" s="282"/>
      <c r="FI71" s="282"/>
      <c r="FJ71" s="282"/>
      <c r="FK71" s="282"/>
      <c r="FL71" s="282"/>
      <c r="FM71" s="282"/>
      <c r="FN71" s="268"/>
      <c r="FO71" s="268"/>
      <c r="FP71" s="268"/>
      <c r="FQ71" s="268"/>
      <c r="FR71" s="268"/>
      <c r="FS71" s="282"/>
      <c r="FT71" s="282"/>
      <c r="FU71" s="282"/>
      <c r="FV71" s="282"/>
      <c r="FW71" s="282"/>
      <c r="FX71" s="282"/>
      <c r="FY71" s="282"/>
      <c r="FZ71" s="282"/>
    </row>
    <row r="72" spans="1:185">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2"/>
      <c r="AK72" s="282"/>
      <c r="AL72" s="282"/>
      <c r="AM72" s="282"/>
      <c r="AN72" s="282"/>
      <c r="AO72" s="282"/>
      <c r="AP72" s="282"/>
      <c r="AQ72" s="282"/>
      <c r="AR72" s="282"/>
      <c r="AS72" s="282"/>
      <c r="AT72" s="282"/>
      <c r="AU72" s="282"/>
      <c r="AV72" s="282"/>
      <c r="AW72" s="282"/>
      <c r="AX72" s="282"/>
      <c r="AY72" s="282"/>
      <c r="AZ72" s="282"/>
      <c r="BA72" s="282"/>
      <c r="BB72" s="282"/>
      <c r="BC72" s="282"/>
      <c r="BD72" s="282"/>
      <c r="BE72" s="282"/>
      <c r="BF72" s="282"/>
      <c r="BG72" s="282"/>
      <c r="BH72" s="282"/>
      <c r="BI72" s="282"/>
      <c r="BJ72" s="282"/>
      <c r="BK72" s="282"/>
      <c r="BL72" s="282"/>
      <c r="BM72" s="282"/>
      <c r="BN72" s="282"/>
      <c r="BO72" s="282"/>
      <c r="BP72" s="282"/>
      <c r="BQ72" s="282"/>
      <c r="BR72" s="282"/>
      <c r="BS72" s="282"/>
      <c r="BT72" s="282"/>
      <c r="BU72" s="282"/>
      <c r="BV72" s="282"/>
      <c r="BW72" s="282"/>
      <c r="BX72" s="282"/>
      <c r="BY72" s="282"/>
      <c r="BZ72" s="282"/>
      <c r="CA72" s="282"/>
      <c r="CB72" s="282"/>
      <c r="CC72" s="282"/>
      <c r="CD72" s="282"/>
      <c r="CE72" s="282"/>
      <c r="CF72" s="282"/>
      <c r="CG72" s="282"/>
      <c r="CH72" s="282"/>
      <c r="CI72" s="282"/>
      <c r="CJ72" s="282"/>
      <c r="CK72" s="282"/>
      <c r="CL72" s="282"/>
      <c r="CM72" s="282"/>
      <c r="CN72" s="282"/>
      <c r="CO72" s="282"/>
      <c r="CP72" s="282"/>
      <c r="CQ72" s="282"/>
      <c r="CR72" s="282"/>
      <c r="CS72" s="282"/>
      <c r="CT72" s="282"/>
      <c r="CU72" s="282"/>
      <c r="CV72" s="282"/>
      <c r="CW72" s="282"/>
      <c r="CX72" s="282"/>
      <c r="CY72" s="282"/>
      <c r="CZ72" s="282"/>
      <c r="DA72" s="282"/>
      <c r="DB72" s="282"/>
      <c r="DC72" s="282"/>
      <c r="DD72" s="282"/>
      <c r="DE72" s="282"/>
      <c r="DF72" s="282"/>
      <c r="DG72" s="282"/>
      <c r="DH72" s="282"/>
      <c r="DI72" s="282"/>
      <c r="DJ72" s="282"/>
      <c r="DK72" s="282"/>
      <c r="DL72" s="282"/>
      <c r="DM72" s="282"/>
      <c r="DN72" s="282"/>
      <c r="DO72" s="282"/>
      <c r="DP72" s="282"/>
      <c r="DQ72" s="282"/>
      <c r="DR72" s="268"/>
      <c r="DS72" s="282"/>
      <c r="DT72" s="282"/>
      <c r="DU72" s="282"/>
      <c r="DV72" s="282"/>
      <c r="DW72" s="282"/>
      <c r="DX72" s="282"/>
      <c r="DY72" s="282"/>
      <c r="DZ72" s="282"/>
      <c r="EA72" s="282"/>
      <c r="EB72" s="282"/>
      <c r="EC72" s="282"/>
      <c r="ED72" s="282"/>
      <c r="EE72" s="282"/>
      <c r="EF72" s="282"/>
      <c r="EG72" s="282"/>
      <c r="EH72" s="282"/>
      <c r="EI72" s="282"/>
      <c r="EJ72" s="283"/>
      <c r="EK72" s="283"/>
      <c r="EL72" s="283"/>
      <c r="EM72" s="282"/>
      <c r="EN72" s="282"/>
      <c r="EO72" s="282"/>
      <c r="EP72" s="282"/>
      <c r="EQ72" s="282"/>
      <c r="ER72" s="282"/>
      <c r="ES72" s="282"/>
      <c r="ET72" s="282"/>
      <c r="EU72" s="282"/>
      <c r="EV72" s="282"/>
      <c r="EW72" s="282"/>
      <c r="EX72" s="282"/>
      <c r="EY72" s="282"/>
      <c r="EZ72" s="282"/>
      <c r="FA72" s="282"/>
      <c r="FB72" s="282"/>
      <c r="FC72" s="282"/>
      <c r="FD72" s="282"/>
      <c r="FE72" s="282"/>
      <c r="FF72" s="282"/>
      <c r="FG72" s="282"/>
      <c r="FH72" s="282"/>
      <c r="FI72" s="282"/>
      <c r="FJ72" s="282"/>
      <c r="FK72" s="282"/>
      <c r="FL72" s="282"/>
      <c r="FM72" s="282"/>
      <c r="FN72" s="268"/>
      <c r="FO72" s="268"/>
      <c r="FP72" s="268"/>
      <c r="FQ72" s="268"/>
      <c r="FR72" s="268"/>
      <c r="FS72" s="282"/>
      <c r="FT72" s="282"/>
      <c r="FU72" s="282"/>
      <c r="FV72" s="282"/>
      <c r="FW72" s="282"/>
      <c r="FX72" s="282"/>
      <c r="FY72" s="282"/>
      <c r="FZ72" s="282"/>
    </row>
    <row r="73" spans="1:185">
      <c r="C73" s="282"/>
      <c r="D73" s="282"/>
      <c r="E73" s="282"/>
      <c r="F73" s="282"/>
      <c r="G73" s="282"/>
      <c r="H73" s="282"/>
      <c r="I73" s="282"/>
      <c r="J73" s="282"/>
      <c r="K73" s="282"/>
      <c r="L73" s="282"/>
      <c r="M73" s="282"/>
      <c r="N73" s="282"/>
      <c r="O73" s="282"/>
      <c r="P73" s="282"/>
      <c r="Q73" s="282"/>
      <c r="R73" s="282"/>
      <c r="S73" s="282"/>
      <c r="T73" s="282"/>
      <c r="U73" s="282"/>
      <c r="V73" s="282"/>
      <c r="W73" s="282"/>
      <c r="X73" s="282"/>
      <c r="Y73" s="282"/>
      <c r="Z73" s="282"/>
      <c r="AA73" s="282"/>
      <c r="AB73" s="282"/>
      <c r="AC73" s="282"/>
      <c r="AD73" s="282"/>
      <c r="AE73" s="282"/>
      <c r="AF73" s="282"/>
      <c r="AG73" s="282"/>
      <c r="AH73" s="282"/>
      <c r="AI73" s="282"/>
      <c r="AJ73" s="282"/>
      <c r="AK73" s="282"/>
      <c r="AL73" s="282"/>
      <c r="AM73" s="282"/>
      <c r="AN73" s="282"/>
      <c r="AO73" s="282"/>
      <c r="AP73" s="282"/>
      <c r="AQ73" s="282"/>
      <c r="AR73" s="282"/>
      <c r="AS73" s="282"/>
      <c r="AT73" s="282"/>
      <c r="AU73" s="282"/>
      <c r="AV73" s="282"/>
      <c r="AW73" s="282"/>
      <c r="AX73" s="282"/>
      <c r="AY73" s="282"/>
      <c r="AZ73" s="282"/>
      <c r="BA73" s="282"/>
      <c r="BB73" s="282"/>
      <c r="BC73" s="282"/>
      <c r="BD73" s="282"/>
      <c r="BE73" s="282"/>
      <c r="BF73" s="282"/>
      <c r="BG73" s="282"/>
      <c r="BH73" s="282"/>
      <c r="BI73" s="282"/>
      <c r="BJ73" s="282"/>
      <c r="BK73" s="282"/>
      <c r="BL73" s="282"/>
      <c r="BM73" s="282"/>
      <c r="BN73" s="282"/>
      <c r="BO73" s="282"/>
      <c r="BP73" s="282"/>
      <c r="BQ73" s="282"/>
      <c r="BR73" s="282"/>
      <c r="BS73" s="282"/>
      <c r="BT73" s="282"/>
      <c r="BU73" s="282"/>
      <c r="BV73" s="282"/>
      <c r="BW73" s="282"/>
      <c r="BX73" s="282"/>
      <c r="BY73" s="282"/>
      <c r="BZ73" s="282"/>
      <c r="CA73" s="282"/>
      <c r="CB73" s="282"/>
      <c r="CC73" s="282"/>
      <c r="CD73" s="282"/>
      <c r="CE73" s="282"/>
      <c r="CF73" s="282"/>
      <c r="CG73" s="282"/>
      <c r="CH73" s="282"/>
      <c r="CI73" s="282"/>
      <c r="CJ73" s="282"/>
      <c r="CK73" s="282"/>
      <c r="CL73" s="282"/>
      <c r="CM73" s="282"/>
      <c r="CN73" s="282"/>
      <c r="CO73" s="282"/>
      <c r="CP73" s="282"/>
      <c r="CQ73" s="282"/>
      <c r="CR73" s="282"/>
      <c r="CS73" s="282"/>
      <c r="CT73" s="282"/>
      <c r="CU73" s="282"/>
      <c r="CV73" s="282"/>
      <c r="CW73" s="282"/>
      <c r="CX73" s="282"/>
      <c r="CY73" s="282"/>
      <c r="CZ73" s="282"/>
      <c r="DA73" s="282"/>
      <c r="DB73" s="282"/>
      <c r="DC73" s="282"/>
      <c r="DD73" s="282"/>
      <c r="DE73" s="282"/>
      <c r="DF73" s="282"/>
      <c r="DG73" s="282"/>
      <c r="DH73" s="282"/>
      <c r="DI73" s="282"/>
      <c r="DJ73" s="282"/>
      <c r="DK73" s="282"/>
      <c r="DL73" s="282"/>
      <c r="DM73" s="282"/>
      <c r="DN73" s="282"/>
      <c r="DO73" s="282"/>
      <c r="DP73" s="282"/>
      <c r="DQ73" s="282"/>
      <c r="DR73" s="282"/>
      <c r="DS73" s="282"/>
      <c r="DT73" s="282"/>
      <c r="DU73" s="282"/>
      <c r="DV73" s="282"/>
      <c r="DW73" s="282"/>
      <c r="DX73" s="282"/>
      <c r="DY73" s="282"/>
      <c r="DZ73" s="282"/>
      <c r="EA73" s="282"/>
      <c r="EB73" s="282"/>
      <c r="EC73" s="282"/>
      <c r="ED73" s="282"/>
      <c r="EE73" s="282"/>
      <c r="EF73" s="282"/>
      <c r="EG73" s="282"/>
      <c r="EH73" s="282"/>
      <c r="EI73" s="282"/>
      <c r="EM73" s="282"/>
      <c r="EN73" s="282"/>
      <c r="EO73" s="282"/>
      <c r="EP73" s="282"/>
      <c r="EQ73" s="282"/>
      <c r="ER73" s="282"/>
      <c r="ES73" s="282"/>
      <c r="ET73" s="282"/>
      <c r="EU73" s="282"/>
      <c r="EV73" s="282"/>
      <c r="EW73" s="284"/>
      <c r="EX73" s="284"/>
      <c r="EY73" s="284"/>
      <c r="EZ73" s="284"/>
      <c r="FA73" s="284"/>
      <c r="FB73" s="284"/>
      <c r="FC73" s="284"/>
      <c r="FD73" s="284"/>
      <c r="FE73" s="284"/>
      <c r="FF73" s="284"/>
      <c r="FG73" s="284"/>
      <c r="FH73" s="284"/>
      <c r="FI73" s="284"/>
      <c r="FJ73" s="284"/>
      <c r="FK73" s="284"/>
      <c r="FL73" s="284"/>
      <c r="FM73" s="284"/>
      <c r="FS73" s="282"/>
      <c r="FT73" s="282"/>
      <c r="FU73" s="282"/>
      <c r="FV73" s="282"/>
      <c r="FW73" s="282"/>
      <c r="FX73" s="282"/>
      <c r="FY73" s="282"/>
      <c r="FZ73" s="282"/>
    </row>
    <row r="74" spans="1:185" s="273" customFormat="1" ht="24.95" customHeight="1">
      <c r="B74" s="274" t="s">
        <v>379</v>
      </c>
      <c r="C74" s="275">
        <v>33970</v>
      </c>
      <c r="D74" s="275">
        <v>34001</v>
      </c>
      <c r="E74" s="275">
        <v>34029</v>
      </c>
      <c r="F74" s="275">
        <v>34060</v>
      </c>
      <c r="G74" s="275">
        <v>34090</v>
      </c>
      <c r="H74" s="275">
        <v>34121</v>
      </c>
      <c r="I74" s="275">
        <v>34151</v>
      </c>
      <c r="J74" s="275">
        <v>34182</v>
      </c>
      <c r="K74" s="275">
        <v>34213</v>
      </c>
      <c r="L74" s="275">
        <v>34243</v>
      </c>
      <c r="M74" s="275">
        <v>34274</v>
      </c>
      <c r="N74" s="275">
        <v>34304</v>
      </c>
      <c r="O74" s="275">
        <v>34335</v>
      </c>
      <c r="P74" s="275">
        <v>34366</v>
      </c>
      <c r="Q74" s="275">
        <v>34394</v>
      </c>
      <c r="R74" s="275">
        <v>34425</v>
      </c>
      <c r="S74" s="275">
        <v>34455</v>
      </c>
      <c r="T74" s="275">
        <v>34486</v>
      </c>
      <c r="U74" s="275">
        <v>34516</v>
      </c>
      <c r="V74" s="275">
        <v>34547</v>
      </c>
      <c r="W74" s="275">
        <v>34578</v>
      </c>
      <c r="X74" s="275">
        <v>34608</v>
      </c>
      <c r="Y74" s="275">
        <v>34639</v>
      </c>
      <c r="Z74" s="275">
        <v>34669</v>
      </c>
      <c r="AA74" s="275">
        <v>34700</v>
      </c>
      <c r="AB74" s="275">
        <v>34731</v>
      </c>
      <c r="AC74" s="275">
        <v>34759</v>
      </c>
      <c r="AD74" s="275">
        <v>34790</v>
      </c>
      <c r="AE74" s="275">
        <v>34820</v>
      </c>
      <c r="AF74" s="275">
        <v>34851</v>
      </c>
      <c r="AG74" s="275">
        <v>34881</v>
      </c>
      <c r="AH74" s="275">
        <v>34912</v>
      </c>
      <c r="AI74" s="275">
        <v>34943</v>
      </c>
      <c r="AJ74" s="275">
        <v>34973</v>
      </c>
      <c r="AK74" s="275">
        <v>35004</v>
      </c>
      <c r="AL74" s="275">
        <v>35034</v>
      </c>
      <c r="AM74" s="275">
        <v>35065</v>
      </c>
      <c r="AN74" s="275">
        <v>35096</v>
      </c>
      <c r="AO74" s="275">
        <v>35125</v>
      </c>
      <c r="AP74" s="275">
        <v>35156</v>
      </c>
      <c r="AQ74" s="275">
        <v>35186</v>
      </c>
      <c r="AR74" s="275">
        <v>35217</v>
      </c>
      <c r="AS74" s="275">
        <v>35247</v>
      </c>
      <c r="AT74" s="275">
        <v>35278</v>
      </c>
      <c r="AU74" s="275">
        <v>35309</v>
      </c>
      <c r="AV74" s="275">
        <v>35339</v>
      </c>
      <c r="AW74" s="275">
        <v>35370</v>
      </c>
      <c r="AX74" s="275">
        <v>35400</v>
      </c>
      <c r="AY74" s="275">
        <v>35431</v>
      </c>
      <c r="AZ74" s="275">
        <v>35462</v>
      </c>
      <c r="BA74" s="275">
        <v>35490</v>
      </c>
      <c r="BB74" s="275">
        <v>35521</v>
      </c>
      <c r="BC74" s="275">
        <v>35551</v>
      </c>
      <c r="BD74" s="275">
        <v>35582</v>
      </c>
      <c r="BE74" s="275">
        <v>35612</v>
      </c>
      <c r="BF74" s="275">
        <v>35643</v>
      </c>
      <c r="BG74" s="275">
        <v>35674</v>
      </c>
      <c r="BH74" s="275">
        <v>35704</v>
      </c>
      <c r="BI74" s="275">
        <v>35735</v>
      </c>
      <c r="BJ74" s="275">
        <v>35765</v>
      </c>
      <c r="BK74" s="275">
        <v>35796</v>
      </c>
      <c r="BL74" s="275">
        <v>35827</v>
      </c>
      <c r="BM74" s="275">
        <v>35855</v>
      </c>
      <c r="BN74" s="275">
        <v>35886</v>
      </c>
      <c r="BO74" s="275">
        <v>35916</v>
      </c>
      <c r="BP74" s="275">
        <v>35947</v>
      </c>
      <c r="BQ74" s="275">
        <v>35977</v>
      </c>
      <c r="BR74" s="275">
        <v>36008</v>
      </c>
      <c r="BS74" s="275">
        <v>36039</v>
      </c>
      <c r="BT74" s="275">
        <v>36069</v>
      </c>
      <c r="BU74" s="275">
        <v>36100</v>
      </c>
      <c r="BV74" s="275">
        <v>36130</v>
      </c>
      <c r="BW74" s="275">
        <v>36161</v>
      </c>
      <c r="BX74" s="275">
        <v>36192</v>
      </c>
      <c r="BY74" s="275">
        <v>36220</v>
      </c>
      <c r="BZ74" s="275">
        <v>36251</v>
      </c>
      <c r="CA74" s="275">
        <v>36281</v>
      </c>
      <c r="CB74" s="275">
        <v>36312</v>
      </c>
      <c r="CC74" s="275">
        <v>36342</v>
      </c>
      <c r="CD74" s="275">
        <v>36373</v>
      </c>
      <c r="CE74" s="275">
        <v>36404</v>
      </c>
      <c r="CF74" s="275">
        <v>36434</v>
      </c>
      <c r="CG74" s="275">
        <v>36465</v>
      </c>
      <c r="CH74" s="275">
        <v>36495</v>
      </c>
      <c r="CI74" s="275">
        <v>36526</v>
      </c>
      <c r="CJ74" s="275">
        <v>36557</v>
      </c>
      <c r="CK74" s="275">
        <v>36586</v>
      </c>
      <c r="CL74" s="275">
        <v>36617</v>
      </c>
      <c r="CM74" s="275">
        <v>36647</v>
      </c>
      <c r="CN74" s="275">
        <v>36678</v>
      </c>
      <c r="CO74" s="275">
        <v>36708</v>
      </c>
      <c r="CP74" s="275">
        <v>36739</v>
      </c>
      <c r="CQ74" s="275">
        <v>36770</v>
      </c>
      <c r="CR74" s="275">
        <v>36800</v>
      </c>
      <c r="CS74" s="275">
        <v>36831</v>
      </c>
      <c r="CT74" s="275">
        <v>36861</v>
      </c>
      <c r="CU74" s="275">
        <v>36892</v>
      </c>
      <c r="CV74" s="275">
        <v>36923</v>
      </c>
      <c r="CW74" s="275">
        <v>36951</v>
      </c>
      <c r="CX74" s="275">
        <v>36982</v>
      </c>
      <c r="CY74" s="275">
        <v>37012</v>
      </c>
      <c r="CZ74" s="275">
        <v>37043</v>
      </c>
      <c r="DA74" s="275">
        <v>37073</v>
      </c>
      <c r="DB74" s="275">
        <v>37104</v>
      </c>
      <c r="DC74" s="275">
        <v>37135</v>
      </c>
      <c r="DD74" s="275">
        <v>37165</v>
      </c>
      <c r="DE74" s="275">
        <v>37196</v>
      </c>
      <c r="DF74" s="275">
        <v>37226</v>
      </c>
      <c r="DG74" s="275">
        <v>37257</v>
      </c>
      <c r="DH74" s="275">
        <v>37288</v>
      </c>
      <c r="DI74" s="275">
        <v>37316</v>
      </c>
      <c r="DJ74" s="275">
        <v>37347</v>
      </c>
      <c r="DK74" s="275">
        <v>37377</v>
      </c>
      <c r="DL74" s="275">
        <v>37408</v>
      </c>
      <c r="DM74" s="275">
        <v>37438</v>
      </c>
      <c r="DN74" s="275">
        <v>37469</v>
      </c>
      <c r="DO74" s="275">
        <v>37500</v>
      </c>
      <c r="DP74" s="275">
        <v>37530</v>
      </c>
      <c r="DQ74" s="275">
        <v>37561</v>
      </c>
      <c r="DR74" s="275">
        <v>37591</v>
      </c>
      <c r="DS74" s="275">
        <v>37622</v>
      </c>
      <c r="DT74" s="275">
        <v>37653</v>
      </c>
      <c r="DU74" s="275">
        <v>37681</v>
      </c>
      <c r="DV74" s="275">
        <v>37712</v>
      </c>
      <c r="DW74" s="275">
        <v>37742</v>
      </c>
      <c r="DX74" s="275">
        <v>37773</v>
      </c>
      <c r="DY74" s="275">
        <v>37803</v>
      </c>
      <c r="DZ74" s="275">
        <v>37834</v>
      </c>
      <c r="EA74" s="275">
        <v>37865</v>
      </c>
      <c r="EB74" s="275">
        <v>37895</v>
      </c>
      <c r="EC74" s="275">
        <v>37926</v>
      </c>
      <c r="ED74" s="275">
        <v>37956</v>
      </c>
      <c r="EE74" s="275">
        <v>37987</v>
      </c>
      <c r="EF74" s="275">
        <v>38018</v>
      </c>
      <c r="EG74" s="275">
        <v>38047</v>
      </c>
      <c r="EH74" s="275">
        <v>38078</v>
      </c>
      <c r="EI74" s="275">
        <v>38108</v>
      </c>
      <c r="EJ74" s="275">
        <v>38139</v>
      </c>
      <c r="EK74" s="275">
        <v>38169</v>
      </c>
      <c r="EL74" s="275">
        <v>38200</v>
      </c>
      <c r="EM74" s="275">
        <v>38231</v>
      </c>
      <c r="EN74" s="275">
        <v>38261</v>
      </c>
      <c r="EO74" s="275">
        <v>38292</v>
      </c>
      <c r="EP74" s="275">
        <v>38322</v>
      </c>
      <c r="EQ74" s="275">
        <v>38353</v>
      </c>
      <c r="ER74" s="275">
        <v>38384</v>
      </c>
      <c r="ES74" s="275">
        <v>38412</v>
      </c>
      <c r="ET74" s="275">
        <v>38443</v>
      </c>
      <c r="EU74" s="275">
        <v>38473</v>
      </c>
      <c r="EV74" s="275">
        <v>38504</v>
      </c>
      <c r="EW74" s="275">
        <v>38534</v>
      </c>
      <c r="EX74" s="275">
        <v>38565</v>
      </c>
      <c r="EY74" s="275">
        <v>38596</v>
      </c>
      <c r="EZ74" s="275">
        <v>38626</v>
      </c>
      <c r="FA74" s="275">
        <v>38657</v>
      </c>
      <c r="FB74" s="275">
        <v>38687</v>
      </c>
      <c r="FC74" s="275">
        <v>38718</v>
      </c>
      <c r="FD74" s="275">
        <v>38749</v>
      </c>
      <c r="FE74" s="275">
        <v>38777</v>
      </c>
      <c r="FF74" s="275">
        <v>38808</v>
      </c>
      <c r="FG74" s="275">
        <v>38838</v>
      </c>
      <c r="FH74" s="275">
        <v>38869</v>
      </c>
      <c r="FI74" s="275">
        <v>38899</v>
      </c>
      <c r="FJ74" s="275">
        <v>38930</v>
      </c>
      <c r="FK74" s="275">
        <v>38961</v>
      </c>
      <c r="FL74" s="275">
        <v>38991</v>
      </c>
      <c r="FM74" s="275">
        <v>39022</v>
      </c>
      <c r="FN74" s="275">
        <v>39052</v>
      </c>
      <c r="FO74" s="275">
        <v>39083</v>
      </c>
      <c r="FP74" s="275">
        <v>39114</v>
      </c>
      <c r="FQ74" s="275">
        <v>39142</v>
      </c>
      <c r="FR74" s="275">
        <v>39173</v>
      </c>
      <c r="FS74" s="275">
        <v>39203</v>
      </c>
      <c r="FT74" s="275">
        <v>39234</v>
      </c>
      <c r="FU74" s="275">
        <v>39264</v>
      </c>
      <c r="FV74" s="275">
        <v>39295</v>
      </c>
      <c r="FW74" s="275">
        <v>39326</v>
      </c>
      <c r="FX74" s="302"/>
      <c r="FY74" s="302"/>
      <c r="FZ74" s="302"/>
    </row>
    <row r="75" spans="1:185" ht="15.75">
      <c r="A75" s="269"/>
      <c r="B75" s="289"/>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8"/>
      <c r="AK75" s="278"/>
      <c r="AL75" s="278"/>
      <c r="AM75" s="278"/>
      <c r="AN75" s="278"/>
      <c r="AO75" s="278"/>
      <c r="AP75" s="278"/>
      <c r="AQ75" s="278"/>
      <c r="AR75" s="278"/>
      <c r="AS75" s="278"/>
      <c r="AT75" s="278"/>
      <c r="AU75" s="278"/>
      <c r="AV75" s="278"/>
      <c r="AW75" s="278"/>
      <c r="AX75" s="278"/>
      <c r="AY75" s="278"/>
      <c r="AZ75" s="278"/>
      <c r="BA75" s="278"/>
      <c r="BB75" s="278"/>
      <c r="BC75" s="278"/>
      <c r="BD75" s="278"/>
      <c r="BE75" s="278"/>
      <c r="BF75" s="278"/>
      <c r="BG75" s="278"/>
      <c r="BH75" s="278"/>
      <c r="BI75" s="278"/>
      <c r="BJ75" s="278"/>
      <c r="BK75" s="278"/>
      <c r="BL75" s="278"/>
      <c r="BM75" s="278"/>
      <c r="BN75" s="278"/>
      <c r="BO75" s="278"/>
      <c r="BP75" s="278"/>
      <c r="BQ75" s="278"/>
      <c r="BR75" s="278"/>
      <c r="BS75" s="278"/>
      <c r="BT75" s="278"/>
      <c r="BU75" s="278"/>
      <c r="BV75" s="278"/>
      <c r="BW75" s="278"/>
      <c r="BX75" s="278"/>
      <c r="BY75" s="278"/>
      <c r="BZ75" s="278"/>
      <c r="CA75" s="278"/>
      <c r="CB75" s="278"/>
      <c r="CC75" s="278"/>
      <c r="CD75" s="278"/>
      <c r="CE75" s="278"/>
      <c r="CF75" s="278"/>
      <c r="CG75" s="278"/>
      <c r="CH75" s="278"/>
      <c r="CI75" s="278"/>
      <c r="CJ75" s="278"/>
      <c r="CK75" s="278"/>
      <c r="CL75" s="278"/>
      <c r="CM75" s="278"/>
      <c r="CN75" s="278"/>
      <c r="CO75" s="278"/>
      <c r="CP75" s="278"/>
      <c r="CQ75" s="278"/>
      <c r="CR75" s="278"/>
      <c r="CS75" s="278"/>
      <c r="CT75" s="278"/>
      <c r="CU75" s="278"/>
      <c r="CV75" s="278"/>
      <c r="CW75" s="278"/>
      <c r="CX75" s="278"/>
      <c r="CY75" s="278"/>
      <c r="CZ75" s="278"/>
      <c r="DA75" s="278"/>
      <c r="DB75" s="278"/>
      <c r="DC75" s="278"/>
      <c r="DD75" s="278"/>
      <c r="DE75" s="278"/>
      <c r="DF75" s="278"/>
      <c r="DG75" s="278"/>
      <c r="DH75" s="278"/>
      <c r="DI75" s="278"/>
      <c r="DJ75" s="278"/>
      <c r="DK75" s="278"/>
      <c r="DL75" s="278"/>
      <c r="DM75" s="278"/>
      <c r="DN75" s="278"/>
      <c r="DO75" s="278"/>
      <c r="DP75" s="278"/>
      <c r="DQ75" s="278"/>
      <c r="DR75" s="278"/>
      <c r="DS75" s="278"/>
      <c r="DT75" s="278"/>
      <c r="DU75" s="278"/>
      <c r="DV75" s="278"/>
      <c r="DW75" s="278"/>
      <c r="DX75" s="278"/>
      <c r="DY75" s="278"/>
      <c r="DZ75" s="278"/>
      <c r="EA75" s="278"/>
      <c r="EB75" s="278"/>
      <c r="EC75" s="278"/>
      <c r="ED75" s="278"/>
      <c r="EE75" s="278"/>
      <c r="EF75" s="278"/>
      <c r="EG75" s="278"/>
      <c r="EH75" s="278"/>
      <c r="EI75" s="278"/>
      <c r="EJ75" s="276"/>
      <c r="EK75" s="276"/>
      <c r="EL75" s="276"/>
      <c r="EM75" s="278"/>
      <c r="EN75" s="278"/>
      <c r="EO75" s="278"/>
      <c r="EP75" s="278"/>
      <c r="EQ75" s="278"/>
      <c r="ER75" s="278"/>
      <c r="ES75" s="278"/>
      <c r="ET75" s="278"/>
      <c r="EU75" s="278"/>
      <c r="EV75" s="278"/>
      <c r="EW75" s="285"/>
      <c r="EX75" s="278"/>
      <c r="EY75" s="278"/>
      <c r="EZ75" s="278"/>
      <c r="FA75" s="278"/>
      <c r="FB75" s="285"/>
      <c r="FC75" s="285"/>
      <c r="FD75" s="285"/>
      <c r="FE75" s="285"/>
      <c r="FF75" s="285"/>
      <c r="FG75" s="285"/>
      <c r="FH75" s="285"/>
      <c r="FI75" s="285"/>
      <c r="FJ75" s="285"/>
      <c r="FK75" s="285"/>
      <c r="FL75" s="285"/>
      <c r="FM75" s="285"/>
      <c r="FN75" s="276"/>
      <c r="FO75" s="276"/>
      <c r="FP75" s="276"/>
      <c r="FQ75" s="276"/>
      <c r="FR75" s="276"/>
      <c r="FS75" s="278"/>
      <c r="FT75" s="278"/>
      <c r="FU75" s="278"/>
      <c r="FV75" s="278"/>
      <c r="FW75" s="278"/>
      <c r="FX75" s="282"/>
      <c r="FY75" s="282"/>
      <c r="FZ75" s="282"/>
    </row>
    <row r="76" spans="1:185" ht="15" customHeight="1">
      <c r="B76" s="276" t="s">
        <v>217</v>
      </c>
      <c r="C76" s="303">
        <v>91.45</v>
      </c>
      <c r="D76" s="303">
        <v>91.37</v>
      </c>
      <c r="E76" s="303">
        <v>90.96</v>
      </c>
      <c r="F76" s="303">
        <v>91.28</v>
      </c>
      <c r="G76" s="303">
        <v>90.89</v>
      </c>
      <c r="H76" s="303">
        <v>90.15</v>
      </c>
      <c r="I76" s="303">
        <v>89.49</v>
      </c>
      <c r="J76" s="303">
        <v>88.75</v>
      </c>
      <c r="K76" s="303">
        <v>90.18</v>
      </c>
      <c r="L76" s="303">
        <v>90.74</v>
      </c>
      <c r="M76" s="303">
        <v>90.52</v>
      </c>
      <c r="N76" s="303">
        <v>90.8</v>
      </c>
      <c r="O76" s="304">
        <v>90.58</v>
      </c>
      <c r="P76" s="304">
        <v>90.88</v>
      </c>
      <c r="Q76" s="304">
        <v>91.91</v>
      </c>
      <c r="R76" s="304">
        <v>93.14</v>
      </c>
      <c r="S76" s="304">
        <v>93.96</v>
      </c>
      <c r="T76" s="304">
        <v>94.23</v>
      </c>
      <c r="U76" s="304">
        <v>94.59</v>
      </c>
      <c r="V76" s="304">
        <v>94.79</v>
      </c>
      <c r="W76" s="304">
        <v>95.11</v>
      </c>
      <c r="X76" s="304">
        <v>95.3</v>
      </c>
      <c r="Y76" s="304">
        <v>95.28</v>
      </c>
      <c r="Z76" s="304">
        <v>95.22</v>
      </c>
      <c r="AA76" s="304">
        <v>96.14</v>
      </c>
      <c r="AB76" s="304">
        <v>96.53</v>
      </c>
      <c r="AC76" s="304">
        <v>97.12</v>
      </c>
      <c r="AD76" s="304">
        <v>97.17</v>
      </c>
      <c r="AE76" s="304">
        <v>96.74</v>
      </c>
      <c r="AF76" s="304">
        <v>96.9</v>
      </c>
      <c r="AG76" s="304">
        <v>97.57</v>
      </c>
      <c r="AH76" s="304">
        <v>97.66</v>
      </c>
      <c r="AI76" s="304">
        <v>98.05</v>
      </c>
      <c r="AJ76" s="304">
        <v>98.26</v>
      </c>
      <c r="AK76" s="304">
        <v>98.14</v>
      </c>
      <c r="AL76" s="304">
        <v>98.05</v>
      </c>
      <c r="AM76" s="304">
        <v>98.11</v>
      </c>
      <c r="AN76" s="304">
        <v>97.69</v>
      </c>
      <c r="AO76" s="304">
        <v>98.09</v>
      </c>
      <c r="AP76" s="304">
        <v>98.23</v>
      </c>
      <c r="AQ76" s="304">
        <v>97.65</v>
      </c>
      <c r="AR76" s="304">
        <v>98.06</v>
      </c>
      <c r="AS76" s="304">
        <v>98.63</v>
      </c>
      <c r="AT76" s="304">
        <v>99.18</v>
      </c>
      <c r="AU76" s="304">
        <v>99.24</v>
      </c>
      <c r="AV76" s="304">
        <v>99.18</v>
      </c>
      <c r="AW76" s="304">
        <v>99.33</v>
      </c>
      <c r="AX76" s="304">
        <v>98.76</v>
      </c>
      <c r="AY76" s="304">
        <v>98.53</v>
      </c>
      <c r="AZ76" s="304">
        <v>97.79</v>
      </c>
      <c r="BA76" s="304">
        <v>97.92</v>
      </c>
      <c r="BB76" s="304">
        <v>97.87</v>
      </c>
      <c r="BC76" s="304">
        <v>97.91</v>
      </c>
      <c r="BD76" s="304">
        <v>97.05</v>
      </c>
      <c r="BE76" s="304">
        <v>95.99</v>
      </c>
      <c r="BF76" s="304">
        <v>95.76</v>
      </c>
      <c r="BG76" s="304">
        <v>96.97</v>
      </c>
      <c r="BH76" s="304">
        <v>97.57</v>
      </c>
      <c r="BI76" s="304">
        <v>99.13</v>
      </c>
      <c r="BJ76" s="304">
        <v>99.79</v>
      </c>
      <c r="BK76" s="304">
        <v>99.73</v>
      </c>
      <c r="BL76" s="304">
        <v>99.88</v>
      </c>
      <c r="BM76" s="304">
        <v>100.62</v>
      </c>
      <c r="BN76" s="304">
        <v>101.47</v>
      </c>
      <c r="BO76" s="304">
        <v>102.26</v>
      </c>
      <c r="BP76" s="304">
        <v>101.98</v>
      </c>
      <c r="BQ76" s="304">
        <v>101.47</v>
      </c>
      <c r="BR76" s="304">
        <v>102.44</v>
      </c>
      <c r="BS76" s="304">
        <v>106.07</v>
      </c>
      <c r="BT76" s="304">
        <v>107.9</v>
      </c>
      <c r="BU76" s="304">
        <v>106.96</v>
      </c>
      <c r="BV76" s="304">
        <v>107.05</v>
      </c>
      <c r="BW76" s="304">
        <v>105.88</v>
      </c>
      <c r="BX76" s="304">
        <v>105.51</v>
      </c>
      <c r="BY76" s="304">
        <v>104.22</v>
      </c>
      <c r="BZ76" s="304">
        <v>103.77</v>
      </c>
      <c r="CA76" s="304">
        <v>103.72</v>
      </c>
      <c r="CB76" s="304">
        <v>102.56</v>
      </c>
      <c r="CC76" s="304">
        <v>103.51</v>
      </c>
      <c r="CD76" s="304">
        <v>104.15</v>
      </c>
      <c r="CE76" s="304">
        <v>103.23</v>
      </c>
      <c r="CF76" s="304">
        <v>103.72</v>
      </c>
      <c r="CG76" s="305">
        <v>102.55</v>
      </c>
      <c r="CH76" s="306">
        <v>101.63</v>
      </c>
      <c r="CI76" s="278">
        <v>101.83</v>
      </c>
      <c r="CJ76" s="278">
        <v>101.62</v>
      </c>
      <c r="CK76" s="278">
        <v>100.54</v>
      </c>
      <c r="CL76" s="278">
        <v>100.14</v>
      </c>
      <c r="CM76" s="278">
        <v>99.45</v>
      </c>
      <c r="CN76" s="278">
        <v>101.13</v>
      </c>
      <c r="CO76" s="278">
        <v>100.95</v>
      </c>
      <c r="CP76" s="278">
        <v>99.22</v>
      </c>
      <c r="CQ76" s="278">
        <v>98.57</v>
      </c>
      <c r="CR76" s="278">
        <v>97.8</v>
      </c>
      <c r="CS76" s="278">
        <v>98.25</v>
      </c>
      <c r="CT76" s="278">
        <v>100.48</v>
      </c>
      <c r="CU76" s="278">
        <v>102.39</v>
      </c>
      <c r="CV76" s="278">
        <v>101.72</v>
      </c>
      <c r="CW76" s="278">
        <v>102.39</v>
      </c>
      <c r="CX76" s="278">
        <v>102.23</v>
      </c>
      <c r="CY76" s="278">
        <v>100.9</v>
      </c>
      <c r="CZ76" s="278">
        <v>100.95</v>
      </c>
      <c r="DA76" s="278">
        <v>101.1</v>
      </c>
      <c r="DB76" s="278">
        <v>103.7</v>
      </c>
      <c r="DC76" s="278">
        <v>104.09</v>
      </c>
      <c r="DD76" s="277">
        <v>104.07</v>
      </c>
      <c r="DE76" s="278">
        <v>103.21</v>
      </c>
      <c r="DF76" s="278">
        <v>103.7</v>
      </c>
      <c r="DG76" s="278">
        <v>103.58</v>
      </c>
      <c r="DH76" s="278">
        <v>103.06</v>
      </c>
      <c r="DI76" s="278">
        <v>103.39</v>
      </c>
      <c r="DJ76" s="278">
        <v>103.59</v>
      </c>
      <c r="DK76" s="278">
        <v>104.42</v>
      </c>
      <c r="DL76" s="278">
        <v>105.67</v>
      </c>
      <c r="DM76" s="278">
        <v>107.01</v>
      </c>
      <c r="DN76" s="278">
        <v>107.2</v>
      </c>
      <c r="DO76" s="278">
        <v>107.33</v>
      </c>
      <c r="DP76" s="277">
        <v>107.85</v>
      </c>
      <c r="DQ76" s="278">
        <v>109.19</v>
      </c>
      <c r="DR76" s="278">
        <v>109.09</v>
      </c>
      <c r="DS76" s="277">
        <v>109.97</v>
      </c>
      <c r="DT76" s="277">
        <v>110.72</v>
      </c>
      <c r="DU76" s="277">
        <v>110.74</v>
      </c>
      <c r="DV76" s="278">
        <v>110.26</v>
      </c>
      <c r="DW76" s="278">
        <v>112.85</v>
      </c>
      <c r="DX76" s="278">
        <v>112.7</v>
      </c>
      <c r="DY76" s="277">
        <v>111.66</v>
      </c>
      <c r="DZ76" s="278">
        <v>111.17</v>
      </c>
      <c r="EA76" s="277">
        <v>111.53</v>
      </c>
      <c r="EB76" s="277">
        <v>112.58</v>
      </c>
      <c r="EC76" s="278">
        <v>112.62</v>
      </c>
      <c r="ED76" s="277">
        <v>113.96</v>
      </c>
      <c r="EE76" s="277">
        <v>113.99</v>
      </c>
      <c r="EF76" s="277">
        <v>113.78</v>
      </c>
      <c r="EG76" s="278">
        <v>112.88</v>
      </c>
      <c r="EH76" s="278">
        <v>111.39</v>
      </c>
      <c r="EI76" s="278">
        <v>112.63</v>
      </c>
      <c r="EJ76" s="280">
        <v>113.06</v>
      </c>
      <c r="EK76" s="280">
        <v>113.59</v>
      </c>
      <c r="EL76" s="280">
        <v>114.29</v>
      </c>
      <c r="EM76" s="278">
        <v>114.94</v>
      </c>
      <c r="EN76" s="278">
        <v>115.98</v>
      </c>
      <c r="EO76" s="278">
        <v>118.68</v>
      </c>
      <c r="EP76" s="278">
        <v>116.82</v>
      </c>
      <c r="EQ76" s="278">
        <v>114.93</v>
      </c>
      <c r="ER76" s="278">
        <v>114.6</v>
      </c>
      <c r="ES76" s="278">
        <v>114.94</v>
      </c>
      <c r="ET76" s="278">
        <v>114.45</v>
      </c>
      <c r="EU76" s="278">
        <v>114.65</v>
      </c>
      <c r="EV76" s="278">
        <v>113.84</v>
      </c>
      <c r="EW76" s="278">
        <v>114.57</v>
      </c>
      <c r="EX76" s="278">
        <v>115.06</v>
      </c>
      <c r="EY76" s="278">
        <v>114.81</v>
      </c>
      <c r="EZ76" s="278">
        <v>114.64</v>
      </c>
      <c r="FA76" s="278">
        <v>114.23</v>
      </c>
      <c r="FB76" s="278">
        <v>114.33</v>
      </c>
      <c r="FC76" s="278">
        <v>114.65</v>
      </c>
      <c r="FD76" s="278">
        <v>114.17</v>
      </c>
      <c r="FE76" s="278">
        <v>114.34</v>
      </c>
      <c r="FF76" s="278">
        <v>114.5</v>
      </c>
      <c r="FG76" s="278">
        <v>115.63</v>
      </c>
      <c r="FH76" s="278">
        <v>115.89</v>
      </c>
      <c r="FI76" s="278">
        <v>115.93</v>
      </c>
      <c r="FJ76" s="278">
        <v>115.71</v>
      </c>
      <c r="FK76" s="278">
        <v>115.36</v>
      </c>
      <c r="FL76" s="278">
        <v>114.94</v>
      </c>
      <c r="FM76" s="278">
        <v>115.24</v>
      </c>
      <c r="FN76" s="277">
        <v>115.76</v>
      </c>
      <c r="FO76" s="277">
        <v>115.19</v>
      </c>
      <c r="FP76" s="277">
        <v>114.09</v>
      </c>
      <c r="FQ76" s="277">
        <v>115.74</v>
      </c>
      <c r="FR76" s="277">
        <v>116.04</v>
      </c>
      <c r="FS76" s="277">
        <v>115.72</v>
      </c>
      <c r="FT76" s="277">
        <v>115.45</v>
      </c>
      <c r="FU76" s="277">
        <v>115.87</v>
      </c>
      <c r="FV76" s="277">
        <v>115.55</v>
      </c>
      <c r="FW76" s="277">
        <v>116.32</v>
      </c>
      <c r="FX76" s="268"/>
      <c r="FY76" s="268"/>
      <c r="FZ76" s="268"/>
      <c r="GA76" s="268"/>
      <c r="GB76" s="268"/>
      <c r="GC76" s="268"/>
    </row>
    <row r="77" spans="1:185" ht="15" customHeight="1">
      <c r="B77" s="276" t="s">
        <v>218</v>
      </c>
      <c r="C77" s="304">
        <v>103.2</v>
      </c>
      <c r="D77" s="304">
        <v>102.67</v>
      </c>
      <c r="E77" s="304">
        <v>100.91</v>
      </c>
      <c r="F77" s="304">
        <v>102.16</v>
      </c>
      <c r="G77" s="304">
        <v>101.61</v>
      </c>
      <c r="H77" s="304">
        <v>100.88</v>
      </c>
      <c r="I77" s="304">
        <v>100.24</v>
      </c>
      <c r="J77" s="304">
        <v>99.13</v>
      </c>
      <c r="K77" s="304">
        <v>100.78</v>
      </c>
      <c r="L77" s="304">
        <v>101.64</v>
      </c>
      <c r="M77" s="304">
        <v>101.35</v>
      </c>
      <c r="N77" s="304">
        <v>100.58</v>
      </c>
      <c r="O77" s="304">
        <v>100.33</v>
      </c>
      <c r="P77" s="304">
        <v>100.15</v>
      </c>
      <c r="Q77" s="304">
        <v>101.76</v>
      </c>
      <c r="R77" s="304">
        <v>102.61</v>
      </c>
      <c r="S77" s="304">
        <v>103.79</v>
      </c>
      <c r="T77" s="304">
        <v>104.42</v>
      </c>
      <c r="U77" s="304">
        <v>104.48</v>
      </c>
      <c r="V77" s="304">
        <v>103.97</v>
      </c>
      <c r="W77" s="304">
        <v>106.27</v>
      </c>
      <c r="X77" s="304">
        <v>106.65</v>
      </c>
      <c r="Y77" s="304">
        <v>105.61</v>
      </c>
      <c r="Z77" s="304">
        <v>105.05</v>
      </c>
      <c r="AA77" s="304">
        <v>104.89</v>
      </c>
      <c r="AB77" s="304">
        <v>104.79</v>
      </c>
      <c r="AC77" s="304">
        <v>105.21</v>
      </c>
      <c r="AD77" s="304">
        <v>105.14</v>
      </c>
      <c r="AE77" s="304">
        <v>104.82</v>
      </c>
      <c r="AF77" s="304">
        <v>104.57</v>
      </c>
      <c r="AG77" s="304">
        <v>105.16</v>
      </c>
      <c r="AH77" s="304">
        <v>104.55</v>
      </c>
      <c r="AI77" s="304">
        <v>104.34</v>
      </c>
      <c r="AJ77" s="304">
        <v>105.16</v>
      </c>
      <c r="AK77" s="304">
        <v>105.18</v>
      </c>
      <c r="AL77" s="304">
        <v>104.89</v>
      </c>
      <c r="AM77" s="304">
        <v>104.64</v>
      </c>
      <c r="AN77" s="304">
        <v>103.53</v>
      </c>
      <c r="AO77" s="304">
        <v>104.04</v>
      </c>
      <c r="AP77" s="304">
        <v>103.74</v>
      </c>
      <c r="AQ77" s="304">
        <v>103.3</v>
      </c>
      <c r="AR77" s="304">
        <v>103.4</v>
      </c>
      <c r="AS77" s="304">
        <v>103.74</v>
      </c>
      <c r="AT77" s="304">
        <v>104.09</v>
      </c>
      <c r="AU77" s="304">
        <v>104.12</v>
      </c>
      <c r="AV77" s="304">
        <v>103.62</v>
      </c>
      <c r="AW77" s="304">
        <v>103.37</v>
      </c>
      <c r="AX77" s="304">
        <v>102.84</v>
      </c>
      <c r="AY77" s="304">
        <v>102.67</v>
      </c>
      <c r="AZ77" s="304">
        <v>102.15</v>
      </c>
      <c r="BA77" s="304">
        <v>102.88</v>
      </c>
      <c r="BB77" s="304">
        <v>103.08</v>
      </c>
      <c r="BC77" s="304">
        <v>102.18</v>
      </c>
      <c r="BD77" s="304">
        <v>100.92</v>
      </c>
      <c r="BE77" s="304">
        <v>100.3</v>
      </c>
      <c r="BF77" s="304">
        <v>99.36</v>
      </c>
      <c r="BG77" s="304">
        <v>100.55</v>
      </c>
      <c r="BH77" s="304">
        <v>101.17</v>
      </c>
      <c r="BI77" s="304">
        <v>103.06</v>
      </c>
      <c r="BJ77" s="304">
        <v>103.42</v>
      </c>
      <c r="BK77" s="304">
        <v>101.75</v>
      </c>
      <c r="BL77" s="304">
        <v>103.35</v>
      </c>
      <c r="BM77" s="304">
        <v>102.69</v>
      </c>
      <c r="BN77" s="304">
        <v>104.05</v>
      </c>
      <c r="BO77" s="304">
        <v>104.87</v>
      </c>
      <c r="BP77" s="304">
        <v>104.99</v>
      </c>
      <c r="BQ77" s="304">
        <v>103.65</v>
      </c>
      <c r="BR77" s="304">
        <v>106.27</v>
      </c>
      <c r="BS77" s="304">
        <v>109.07</v>
      </c>
      <c r="BT77" s="304">
        <v>109.26</v>
      </c>
      <c r="BU77" s="304">
        <v>107.46</v>
      </c>
      <c r="BV77" s="304">
        <v>106.96</v>
      </c>
      <c r="BW77" s="304">
        <v>105.84</v>
      </c>
      <c r="BX77" s="304">
        <v>105.36</v>
      </c>
      <c r="BY77" s="304">
        <v>103.86</v>
      </c>
      <c r="BZ77" s="304">
        <v>102.99</v>
      </c>
      <c r="CA77" s="304">
        <v>103.12</v>
      </c>
      <c r="CB77" s="304">
        <v>102.09</v>
      </c>
      <c r="CC77" s="304">
        <v>103.13</v>
      </c>
      <c r="CD77" s="304">
        <v>103.39</v>
      </c>
      <c r="CE77" s="304">
        <v>102.91</v>
      </c>
      <c r="CF77" s="304">
        <v>103.28</v>
      </c>
      <c r="CG77" s="307">
        <v>102.13</v>
      </c>
      <c r="CH77" s="307">
        <v>101.38</v>
      </c>
      <c r="CI77" s="278">
        <v>102.41</v>
      </c>
      <c r="CJ77" s="278">
        <v>101.78</v>
      </c>
      <c r="CK77" s="278">
        <v>101.06</v>
      </c>
      <c r="CL77" s="278">
        <v>100.55</v>
      </c>
      <c r="CM77" s="278">
        <v>100.01</v>
      </c>
      <c r="CN77" s="278">
        <v>101.02</v>
      </c>
      <c r="CO77" s="278">
        <v>100.87</v>
      </c>
      <c r="CP77" s="278">
        <v>99.32</v>
      </c>
      <c r="CQ77" s="277">
        <v>98.18</v>
      </c>
      <c r="CR77" s="277">
        <v>97.12</v>
      </c>
      <c r="CS77" s="278">
        <v>97.72</v>
      </c>
      <c r="CT77" s="278">
        <v>99.96</v>
      </c>
      <c r="CU77" s="278">
        <v>101.02</v>
      </c>
      <c r="CV77" s="278">
        <v>100.59</v>
      </c>
      <c r="CW77" s="278">
        <v>101.01</v>
      </c>
      <c r="CX77" s="278">
        <v>100.58</v>
      </c>
      <c r="CY77" s="278">
        <v>99.17</v>
      </c>
      <c r="CZ77" s="278">
        <v>99.9</v>
      </c>
      <c r="DA77" s="278">
        <v>98.62</v>
      </c>
      <c r="DB77" s="278">
        <v>101.79</v>
      </c>
      <c r="DC77" s="277">
        <v>102.15</v>
      </c>
      <c r="DD77" s="277">
        <v>102.73</v>
      </c>
      <c r="DE77" s="278">
        <v>101.64</v>
      </c>
      <c r="DF77" s="277">
        <v>102.42</v>
      </c>
      <c r="DG77" s="278">
        <v>101.53</v>
      </c>
      <c r="DH77" s="278">
        <v>101.27</v>
      </c>
      <c r="DI77" s="278">
        <v>101.14</v>
      </c>
      <c r="DJ77" s="278">
        <v>101.4</v>
      </c>
      <c r="DK77" s="278">
        <v>102.18</v>
      </c>
      <c r="DL77" s="278">
        <v>103.92</v>
      </c>
      <c r="DM77" s="278">
        <v>105.25</v>
      </c>
      <c r="DN77" s="278">
        <v>106.25</v>
      </c>
      <c r="DO77" s="277">
        <v>105.93</v>
      </c>
      <c r="DP77" s="278">
        <v>105.91</v>
      </c>
      <c r="DQ77" s="278">
        <v>107.12</v>
      </c>
      <c r="DR77" s="277">
        <v>107.46</v>
      </c>
      <c r="DS77" s="278">
        <v>109.06</v>
      </c>
      <c r="DT77" s="277">
        <v>109.87</v>
      </c>
      <c r="DU77" s="277">
        <v>111.05</v>
      </c>
      <c r="DV77" s="277">
        <v>110.48</v>
      </c>
      <c r="DW77" s="277">
        <v>112.72</v>
      </c>
      <c r="DX77" s="277">
        <v>111.9</v>
      </c>
      <c r="DY77" s="278">
        <v>110.46</v>
      </c>
      <c r="DZ77" s="278">
        <v>110.24</v>
      </c>
      <c r="EA77" s="277">
        <v>110.94</v>
      </c>
      <c r="EB77" s="277" t="s">
        <v>219</v>
      </c>
      <c r="EC77" s="277">
        <v>111.75</v>
      </c>
      <c r="ED77" s="277">
        <v>111.95</v>
      </c>
      <c r="EE77" s="277">
        <v>112.32</v>
      </c>
      <c r="EF77" s="278">
        <v>112.28</v>
      </c>
      <c r="EG77" s="278">
        <v>111.03</v>
      </c>
      <c r="EH77" s="278">
        <v>109.23</v>
      </c>
      <c r="EI77" s="278">
        <v>110.97</v>
      </c>
      <c r="EJ77" s="280">
        <v>112.02</v>
      </c>
      <c r="EK77" s="280">
        <v>112.82</v>
      </c>
      <c r="EL77" s="280">
        <v>113.49</v>
      </c>
      <c r="EM77" s="278">
        <v>113.63</v>
      </c>
      <c r="EN77" s="278">
        <v>114.48</v>
      </c>
      <c r="EO77" s="278">
        <v>117.43</v>
      </c>
      <c r="EP77" s="278">
        <v>115.93</v>
      </c>
      <c r="EQ77" s="278">
        <v>113.61</v>
      </c>
      <c r="ER77" s="278">
        <v>113.01</v>
      </c>
      <c r="ES77" s="278">
        <v>112.97</v>
      </c>
      <c r="ET77" s="278">
        <v>112.6</v>
      </c>
      <c r="EU77" s="278">
        <v>112.65</v>
      </c>
      <c r="EV77" s="278">
        <v>112.01</v>
      </c>
      <c r="EW77" s="278">
        <v>112.21</v>
      </c>
      <c r="EX77" s="278">
        <v>112.79</v>
      </c>
      <c r="EY77" s="278">
        <v>112.87</v>
      </c>
      <c r="EZ77" s="278">
        <v>113.27</v>
      </c>
      <c r="FA77" s="278">
        <v>113.25</v>
      </c>
      <c r="FB77" s="278">
        <v>112.81</v>
      </c>
      <c r="FC77" s="278">
        <v>112.82</v>
      </c>
      <c r="FD77" s="278">
        <v>112.5</v>
      </c>
      <c r="FE77" s="278">
        <v>113.02</v>
      </c>
      <c r="FF77" s="278">
        <v>112.92</v>
      </c>
      <c r="FG77" s="278">
        <v>113.83</v>
      </c>
      <c r="FH77" s="278">
        <v>113.99</v>
      </c>
      <c r="FI77" s="278">
        <v>113.68</v>
      </c>
      <c r="FJ77" s="278">
        <v>113.45</v>
      </c>
      <c r="FK77" s="278">
        <v>113.05</v>
      </c>
      <c r="FL77" s="278">
        <v>112.24</v>
      </c>
      <c r="FM77" s="278">
        <v>112.28</v>
      </c>
      <c r="FN77" s="278">
        <v>112.66</v>
      </c>
      <c r="FO77" s="278">
        <v>112.08</v>
      </c>
      <c r="FP77" s="278">
        <v>110.88</v>
      </c>
      <c r="FQ77" s="278">
        <v>112.75</v>
      </c>
      <c r="FR77" s="278">
        <v>113.19</v>
      </c>
      <c r="FS77" s="278">
        <v>113.23</v>
      </c>
      <c r="FT77" s="278">
        <v>112.41</v>
      </c>
      <c r="FU77" s="278">
        <v>113.26</v>
      </c>
      <c r="FV77" s="278">
        <v>112.91</v>
      </c>
      <c r="FW77" s="278">
        <v>113.44</v>
      </c>
      <c r="FX77" s="282"/>
      <c r="FY77" s="282"/>
      <c r="FZ77" s="282"/>
      <c r="GA77" s="282"/>
      <c r="GB77" s="282"/>
      <c r="GC77" s="282"/>
    </row>
    <row r="78" spans="1:185">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8"/>
      <c r="AL78" s="308"/>
      <c r="AM78" s="308"/>
      <c r="AN78" s="308"/>
      <c r="AO78" s="308"/>
      <c r="AP78" s="308"/>
      <c r="AQ78" s="308"/>
      <c r="AR78" s="308"/>
      <c r="AS78" s="308"/>
      <c r="AT78" s="308"/>
      <c r="AU78" s="308"/>
      <c r="AV78" s="308"/>
      <c r="AW78" s="308"/>
      <c r="AX78" s="308"/>
      <c r="AY78" s="308"/>
      <c r="AZ78" s="308"/>
      <c r="BA78" s="308"/>
      <c r="BB78" s="308"/>
      <c r="BC78" s="308"/>
      <c r="BD78" s="308"/>
      <c r="BE78" s="308"/>
      <c r="BF78" s="308"/>
      <c r="BG78" s="308"/>
      <c r="BH78" s="308"/>
      <c r="BI78" s="308"/>
      <c r="BJ78" s="308"/>
      <c r="BK78" s="308"/>
      <c r="BL78" s="308"/>
      <c r="BM78" s="308"/>
      <c r="BN78" s="308"/>
      <c r="BO78" s="308"/>
      <c r="BP78" s="308"/>
      <c r="BQ78" s="308"/>
      <c r="BR78" s="308"/>
      <c r="BS78" s="308"/>
      <c r="BT78" s="308"/>
      <c r="BU78" s="308"/>
      <c r="BV78" s="308"/>
      <c r="BW78" s="308"/>
      <c r="BX78" s="308"/>
      <c r="BY78" s="308"/>
      <c r="BZ78" s="308"/>
      <c r="CA78" s="308"/>
      <c r="CB78" s="308"/>
      <c r="CC78" s="308"/>
      <c r="CD78" s="308"/>
      <c r="CE78" s="308"/>
      <c r="CF78" s="308"/>
      <c r="CG78" s="308"/>
      <c r="CH78" s="308"/>
      <c r="CI78" s="282"/>
      <c r="CJ78" s="282"/>
      <c r="CK78" s="282"/>
      <c r="CL78" s="282"/>
      <c r="CM78" s="282"/>
      <c r="CN78" s="282"/>
      <c r="CO78" s="282"/>
      <c r="CP78" s="282"/>
      <c r="CS78" s="284"/>
      <c r="CT78" s="268"/>
      <c r="EX78" s="284"/>
      <c r="EY78" s="284"/>
      <c r="EZ78" s="284"/>
      <c r="FA78" s="284"/>
      <c r="FB78" s="282"/>
      <c r="FC78" s="282"/>
    </row>
    <row r="79" spans="1:185">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8"/>
      <c r="AL79" s="308"/>
      <c r="AM79" s="308"/>
      <c r="AN79" s="308"/>
      <c r="AO79" s="308"/>
      <c r="AP79" s="308"/>
      <c r="AQ79" s="308"/>
      <c r="AR79" s="308"/>
      <c r="AS79" s="308"/>
      <c r="AT79" s="308"/>
      <c r="AU79" s="308"/>
      <c r="AV79" s="308"/>
      <c r="AW79" s="308"/>
      <c r="AX79" s="308"/>
      <c r="AY79" s="308"/>
      <c r="AZ79" s="308"/>
      <c r="BA79" s="308"/>
      <c r="BB79" s="308"/>
      <c r="BC79" s="308"/>
      <c r="BD79" s="308"/>
      <c r="BE79" s="308"/>
      <c r="BF79" s="308"/>
      <c r="BG79" s="308"/>
      <c r="BH79" s="308"/>
      <c r="BI79" s="308"/>
      <c r="BJ79" s="308"/>
      <c r="BK79" s="308"/>
      <c r="BL79" s="308"/>
      <c r="BM79" s="308"/>
      <c r="BN79" s="308"/>
      <c r="BO79" s="308"/>
      <c r="BP79" s="308"/>
      <c r="BQ79" s="308"/>
      <c r="BR79" s="308"/>
      <c r="BS79" s="308"/>
      <c r="BT79" s="308"/>
      <c r="BU79" s="308"/>
      <c r="BV79" s="308"/>
      <c r="BW79" s="308"/>
      <c r="BX79" s="308"/>
      <c r="BY79" s="308"/>
      <c r="BZ79" s="308"/>
      <c r="CA79" s="308"/>
      <c r="CB79" s="308"/>
      <c r="CC79" s="308"/>
      <c r="CD79" s="308"/>
      <c r="CE79" s="308"/>
      <c r="CF79" s="308"/>
      <c r="CG79" s="308"/>
      <c r="CH79" s="308"/>
      <c r="CI79" s="282"/>
      <c r="CJ79" s="282"/>
      <c r="CK79" s="282"/>
      <c r="CL79" s="282"/>
      <c r="CM79" s="282"/>
      <c r="CN79" s="282"/>
      <c r="CO79" s="282"/>
      <c r="CP79" s="282"/>
      <c r="CS79" s="284"/>
      <c r="CT79" s="268"/>
      <c r="EX79" s="284"/>
      <c r="EY79" s="284"/>
      <c r="EZ79" s="284"/>
      <c r="FA79" s="284"/>
      <c r="FB79" s="282"/>
      <c r="FC79" s="282"/>
    </row>
    <row r="80" spans="1:185">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8"/>
      <c r="AL80" s="308"/>
      <c r="AM80" s="308"/>
      <c r="AN80" s="308"/>
      <c r="AO80" s="308"/>
      <c r="AP80" s="308"/>
      <c r="AQ80" s="308"/>
      <c r="AR80" s="308"/>
      <c r="AS80" s="308"/>
      <c r="AT80" s="308"/>
      <c r="AU80" s="308"/>
      <c r="AV80" s="308"/>
      <c r="AW80" s="308"/>
      <c r="AX80" s="308"/>
      <c r="AY80" s="308"/>
      <c r="AZ80" s="308"/>
      <c r="BA80" s="308"/>
      <c r="BB80" s="308"/>
      <c r="BC80" s="308"/>
      <c r="BD80" s="308"/>
      <c r="BE80" s="308"/>
      <c r="BF80" s="308"/>
      <c r="BG80" s="308"/>
      <c r="BH80" s="308"/>
      <c r="BI80" s="308"/>
      <c r="BJ80" s="308"/>
      <c r="BK80" s="308"/>
      <c r="BL80" s="308"/>
      <c r="BM80" s="308"/>
      <c r="BN80" s="308"/>
      <c r="BO80" s="308"/>
      <c r="BP80" s="308"/>
      <c r="BQ80" s="308"/>
      <c r="BR80" s="308"/>
      <c r="BS80" s="308"/>
      <c r="BT80" s="308"/>
      <c r="BU80" s="308"/>
      <c r="BV80" s="308"/>
      <c r="BW80" s="308"/>
      <c r="BX80" s="308"/>
      <c r="BY80" s="308"/>
      <c r="BZ80" s="308"/>
      <c r="CA80" s="308"/>
      <c r="CB80" s="308"/>
      <c r="CC80" s="308"/>
      <c r="CD80" s="308"/>
      <c r="CE80" s="308"/>
      <c r="CF80" s="308"/>
      <c r="CG80" s="308"/>
      <c r="CH80" s="308"/>
      <c r="CI80" s="282"/>
      <c r="CJ80" s="282"/>
      <c r="CK80" s="282"/>
      <c r="CL80" s="282"/>
      <c r="CM80" s="282"/>
      <c r="CN80" s="282"/>
      <c r="CO80" s="282"/>
      <c r="CP80" s="282"/>
      <c r="CS80" s="284"/>
      <c r="CT80" s="268"/>
      <c r="EX80" s="284"/>
      <c r="EY80" s="284"/>
      <c r="EZ80" s="284"/>
      <c r="FA80" s="284"/>
      <c r="FB80" s="282"/>
      <c r="FC80" s="282"/>
    </row>
    <row r="81" spans="1:179">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08"/>
      <c r="AR81" s="308"/>
      <c r="AS81" s="308"/>
      <c r="AT81" s="308"/>
      <c r="AU81" s="308"/>
      <c r="AV81" s="308"/>
      <c r="AW81" s="308"/>
      <c r="AX81" s="308"/>
      <c r="AY81" s="308"/>
      <c r="AZ81" s="308"/>
      <c r="BA81" s="308"/>
      <c r="BB81" s="308"/>
      <c r="BC81" s="308"/>
      <c r="BD81" s="308"/>
      <c r="BE81" s="308"/>
      <c r="BF81" s="308"/>
      <c r="BG81" s="308"/>
      <c r="BH81" s="308"/>
      <c r="BI81" s="308"/>
      <c r="BJ81" s="308"/>
      <c r="BK81" s="308"/>
      <c r="BL81" s="308"/>
      <c r="BM81" s="308"/>
      <c r="BN81" s="308"/>
      <c r="BO81" s="308"/>
      <c r="BP81" s="308"/>
      <c r="BQ81" s="308"/>
      <c r="BR81" s="308"/>
      <c r="BS81" s="308"/>
      <c r="BT81" s="308"/>
      <c r="BU81" s="308"/>
      <c r="BV81" s="308"/>
      <c r="BW81" s="308"/>
      <c r="BX81" s="308"/>
      <c r="BY81" s="308"/>
      <c r="BZ81" s="308"/>
      <c r="CA81" s="308"/>
      <c r="CB81" s="308"/>
      <c r="CC81" s="308"/>
      <c r="CD81" s="308"/>
      <c r="CE81" s="308"/>
      <c r="CF81" s="308"/>
      <c r="CG81" s="308"/>
      <c r="CH81" s="308"/>
      <c r="CI81" s="282"/>
      <c r="CJ81" s="282"/>
      <c r="CK81" s="282"/>
      <c r="CL81" s="282"/>
      <c r="CM81" s="282"/>
      <c r="CN81" s="282"/>
      <c r="CO81" s="282"/>
      <c r="CP81" s="282"/>
      <c r="CS81" s="284"/>
      <c r="CT81" s="268"/>
      <c r="EX81" s="284"/>
      <c r="EY81" s="284"/>
      <c r="EZ81" s="284"/>
      <c r="FA81" s="284"/>
      <c r="FB81" s="282"/>
      <c r="FC81" s="282"/>
    </row>
    <row r="82" spans="1:179">
      <c r="A82" s="266">
        <v>1</v>
      </c>
      <c r="B82" s="309" t="s">
        <v>220</v>
      </c>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8"/>
      <c r="AL82" s="308"/>
      <c r="AM82" s="308"/>
      <c r="AN82" s="308"/>
      <c r="AO82" s="308"/>
      <c r="AP82" s="308"/>
      <c r="AQ82" s="308"/>
      <c r="AR82" s="308"/>
      <c r="AS82" s="308"/>
      <c r="AT82" s="308"/>
      <c r="AU82" s="308"/>
      <c r="AV82" s="308"/>
      <c r="AW82" s="308"/>
      <c r="AX82" s="308"/>
      <c r="AY82" s="308"/>
      <c r="AZ82" s="308"/>
      <c r="BA82" s="308"/>
      <c r="BB82" s="308"/>
      <c r="BC82" s="308"/>
      <c r="BD82" s="308"/>
      <c r="BE82" s="308"/>
      <c r="BF82" s="308"/>
      <c r="BG82" s="308"/>
      <c r="BH82" s="308"/>
      <c r="BI82" s="308"/>
      <c r="BJ82" s="308"/>
      <c r="BK82" s="308"/>
      <c r="BL82" s="308"/>
      <c r="BM82" s="308"/>
      <c r="BN82" s="308"/>
      <c r="BO82" s="308"/>
      <c r="BP82" s="308"/>
      <c r="BQ82" s="308"/>
      <c r="BR82" s="308"/>
      <c r="BS82" s="308"/>
      <c r="BT82" s="308"/>
      <c r="BU82" s="308"/>
      <c r="BV82" s="308"/>
      <c r="BW82" s="308"/>
      <c r="BX82" s="308"/>
      <c r="BY82" s="308"/>
      <c r="BZ82" s="308"/>
      <c r="CA82" s="308"/>
      <c r="CB82" s="308"/>
      <c r="CC82" s="308"/>
      <c r="CD82" s="308"/>
      <c r="CE82" s="308"/>
      <c r="CF82" s="308"/>
      <c r="CG82" s="308"/>
      <c r="CH82" s="308"/>
      <c r="CI82" s="282"/>
      <c r="CJ82" s="282"/>
      <c r="CK82" s="282"/>
      <c r="CL82" s="282"/>
      <c r="CM82" s="282"/>
      <c r="CN82" s="282"/>
      <c r="CO82" s="282"/>
      <c r="CP82" s="282"/>
      <c r="CS82" s="284"/>
      <c r="CT82" s="268"/>
      <c r="EX82" s="282"/>
      <c r="EY82" s="282"/>
      <c r="EZ82" s="282"/>
      <c r="FA82" s="282"/>
      <c r="FW82" s="266" t="s">
        <v>0</v>
      </c>
    </row>
    <row r="83" spans="1:179" ht="30" customHeight="1">
      <c r="A83" s="266">
        <v>2</v>
      </c>
      <c r="B83" s="309" t="s">
        <v>221</v>
      </c>
      <c r="EX83" s="282"/>
      <c r="EY83" s="282"/>
      <c r="EZ83" s="282"/>
      <c r="FA83" s="282"/>
    </row>
    <row r="84" spans="1:179" ht="30" customHeight="1">
      <c r="A84" s="310">
        <v>3</v>
      </c>
      <c r="B84" s="309" t="s">
        <v>222</v>
      </c>
      <c r="EX84" s="282"/>
      <c r="EY84" s="282"/>
      <c r="EZ84" s="282"/>
      <c r="FA84" s="282"/>
    </row>
    <row r="85" spans="1:179" ht="39.950000000000003" customHeight="1">
      <c r="A85" s="310">
        <v>4</v>
      </c>
      <c r="B85" s="309" t="s">
        <v>223</v>
      </c>
      <c r="EX85" s="284"/>
      <c r="EY85" s="284"/>
      <c r="EZ85" s="284"/>
      <c r="FA85" s="284"/>
    </row>
    <row r="86" spans="1:179" ht="51.95" customHeight="1">
      <c r="A86" s="310">
        <v>5</v>
      </c>
      <c r="B86" s="309" t="s">
        <v>224</v>
      </c>
      <c r="EX86" s="282"/>
      <c r="EY86" s="282"/>
      <c r="EZ86" s="282"/>
      <c r="FA86" s="282"/>
    </row>
    <row r="87" spans="1:179" ht="30" customHeight="1">
      <c r="A87" s="310">
        <v>6</v>
      </c>
      <c r="B87" s="309" t="s">
        <v>225</v>
      </c>
      <c r="EX87" s="282"/>
      <c r="EY87" s="282"/>
      <c r="EZ87" s="282"/>
      <c r="FA87" s="282"/>
    </row>
    <row r="88" spans="1:179" ht="30" customHeight="1">
      <c r="A88" s="310">
        <v>7</v>
      </c>
      <c r="B88" s="309" t="s">
        <v>226</v>
      </c>
      <c r="EX88" s="282"/>
      <c r="EY88" s="282"/>
      <c r="EZ88" s="282"/>
      <c r="FA88" s="282"/>
    </row>
    <row r="89" spans="1:179" ht="30" customHeight="1">
      <c r="A89" s="310">
        <v>8</v>
      </c>
      <c r="B89" s="309" t="s">
        <v>227</v>
      </c>
      <c r="EX89" s="282"/>
      <c r="EY89" s="282"/>
      <c r="EZ89" s="282"/>
      <c r="FA89" s="282"/>
    </row>
    <row r="90" spans="1:179">
      <c r="B90" s="309"/>
      <c r="EX90" s="282"/>
      <c r="EY90" s="282"/>
      <c r="EZ90" s="282"/>
      <c r="FA90" s="282"/>
    </row>
    <row r="91" spans="1:179">
      <c r="EX91" s="284"/>
      <c r="EY91" s="284"/>
      <c r="EZ91" s="284"/>
      <c r="FA91" s="284"/>
    </row>
    <row r="92" spans="1:179">
      <c r="EX92" s="282"/>
      <c r="EY92" s="282"/>
      <c r="EZ92" s="282"/>
      <c r="FA92" s="282"/>
    </row>
    <row r="93" spans="1:179">
      <c r="EX93" s="282"/>
      <c r="EY93" s="282"/>
      <c r="EZ93" s="282"/>
      <c r="FA93" s="282"/>
    </row>
    <row r="94" spans="1:179">
      <c r="EX94" s="282"/>
      <c r="EY94" s="282"/>
      <c r="EZ94" s="282"/>
      <c r="FA94" s="282"/>
    </row>
    <row r="95" spans="1:179">
      <c r="EX95" s="284"/>
      <c r="EY95" s="284"/>
      <c r="EZ95" s="284"/>
      <c r="FA95" s="284"/>
    </row>
    <row r="96" spans="1:179">
      <c r="EX96" s="282"/>
      <c r="EY96" s="282"/>
      <c r="EZ96" s="282"/>
      <c r="FA96" s="282"/>
    </row>
    <row r="97" spans="154:157">
      <c r="EX97" s="282"/>
      <c r="EY97" s="282"/>
      <c r="EZ97" s="282"/>
      <c r="FA97" s="282"/>
    </row>
    <row r="98" spans="154:157">
      <c r="EX98" s="282"/>
      <c r="EY98" s="282"/>
      <c r="EZ98" s="282"/>
      <c r="FA98" s="282"/>
    </row>
    <row r="99" spans="154:157">
      <c r="EX99" s="284"/>
      <c r="EY99" s="284"/>
      <c r="EZ99" s="284"/>
      <c r="FA99" s="284"/>
    </row>
    <row r="100" spans="154:157">
      <c r="EX100" s="282"/>
      <c r="EY100" s="282"/>
      <c r="EZ100" s="282"/>
      <c r="FA100" s="282"/>
    </row>
    <row r="101" spans="154:157">
      <c r="EX101" s="282"/>
      <c r="EY101" s="282"/>
      <c r="EZ101" s="282"/>
      <c r="FA101" s="282"/>
    </row>
    <row r="102" spans="154:157">
      <c r="EX102" s="282"/>
      <c r="EY102" s="282"/>
      <c r="EZ102" s="282"/>
      <c r="FA102" s="282"/>
    </row>
    <row r="103" spans="154:157">
      <c r="EX103" s="284"/>
      <c r="EY103" s="284"/>
      <c r="EZ103" s="284"/>
      <c r="FA103" s="284"/>
    </row>
    <row r="104" spans="154:157">
      <c r="EX104" s="282"/>
      <c r="EY104" s="282"/>
      <c r="EZ104" s="282"/>
      <c r="FA104" s="282"/>
    </row>
    <row r="105" spans="154:157">
      <c r="EX105" s="282"/>
      <c r="EY105" s="282"/>
      <c r="EZ105" s="282"/>
      <c r="FA105" s="282"/>
    </row>
    <row r="106" spans="154:157">
      <c r="EX106" s="282"/>
      <c r="EY106" s="282"/>
      <c r="EZ106" s="282"/>
      <c r="FA106" s="282"/>
    </row>
    <row r="107" spans="154:157">
      <c r="EX107" s="284"/>
      <c r="EY107" s="284"/>
      <c r="EZ107" s="284"/>
      <c r="FA107" s="284"/>
    </row>
    <row r="108" spans="154:157">
      <c r="EX108" s="282"/>
      <c r="EY108" s="282"/>
      <c r="EZ108" s="282"/>
      <c r="FA108" s="282"/>
    </row>
    <row r="109" spans="154:157">
      <c r="EX109" s="282"/>
      <c r="EY109" s="282"/>
      <c r="EZ109" s="282"/>
      <c r="FA109" s="282"/>
    </row>
    <row r="110" spans="154:157">
      <c r="EX110" s="282"/>
      <c r="EY110" s="282"/>
      <c r="EZ110" s="282"/>
      <c r="FA110" s="282"/>
    </row>
    <row r="111" spans="154:157">
      <c r="EX111" s="284"/>
      <c r="EY111" s="284"/>
      <c r="EZ111" s="284"/>
      <c r="FA111" s="284"/>
    </row>
    <row r="112" spans="154:157">
      <c r="EX112" s="282"/>
      <c r="EY112" s="282"/>
      <c r="EZ112" s="282"/>
      <c r="FA112" s="282"/>
    </row>
    <row r="113" spans="154:157">
      <c r="EX113" s="282"/>
      <c r="EY113" s="282"/>
      <c r="EZ113" s="282"/>
      <c r="FA113" s="282"/>
    </row>
    <row r="114" spans="154:157">
      <c r="EX114" s="282"/>
      <c r="EY114" s="282"/>
      <c r="EZ114" s="282"/>
      <c r="FA114" s="282"/>
    </row>
    <row r="115" spans="154:157">
      <c r="EX115" s="284"/>
      <c r="EY115" s="284"/>
      <c r="EZ115" s="284"/>
      <c r="FA115" s="284"/>
    </row>
    <row r="116" spans="154:157">
      <c r="EX116" s="282"/>
      <c r="EY116" s="282"/>
      <c r="EZ116" s="282"/>
      <c r="FA116" s="28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1999</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2563.9979999999996</v>
      </c>
      <c r="N9" s="22">
        <v>2682.0079999999998</v>
      </c>
      <c r="O9" s="21">
        <v>-118.01</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2502.2979999999998</v>
      </c>
      <c r="N11" s="22">
        <v>2667.721</v>
      </c>
      <c r="O11" s="22">
        <v>-165.42300000000023</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2275.098</v>
      </c>
      <c r="N13" s="22">
        <v>2419.8519999999999</v>
      </c>
      <c r="O13" s="22">
        <v>-144.75399999999991</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543.11900000000003</v>
      </c>
      <c r="N15" s="22">
        <v>1796.9259999999999</v>
      </c>
      <c r="O15" s="22">
        <v>-1253.8069999999998</v>
      </c>
      <c r="P15" s="2" t="s">
        <v>0</v>
      </c>
    </row>
    <row r="16" spans="1:16" ht="14.25">
      <c r="A16" s="31"/>
      <c r="B16" s="32"/>
      <c r="C16" s="26"/>
      <c r="D16" s="26"/>
      <c r="E16" s="34"/>
      <c r="F16" s="34" t="s">
        <v>11</v>
      </c>
      <c r="G16" s="35"/>
      <c r="H16" s="36"/>
      <c r="I16" s="37"/>
      <c r="J16" s="37"/>
      <c r="K16" s="37"/>
      <c r="L16" s="38"/>
      <c r="M16" s="22">
        <v>504.37</v>
      </c>
      <c r="N16" s="22">
        <v>1796.9259999999999</v>
      </c>
      <c r="O16" s="22">
        <v>-1292.556</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38.749000000000002</v>
      </c>
      <c r="N21" s="22">
        <v>0</v>
      </c>
      <c r="O21" s="22">
        <v>38.749000000000002</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1731.979</v>
      </c>
      <c r="N26" s="45">
        <v>622.92600000000016</v>
      </c>
      <c r="O26" s="22">
        <v>1109.0529999999999</v>
      </c>
      <c r="P26" s="2" t="s">
        <v>0</v>
      </c>
    </row>
    <row r="27" spans="1:16" ht="14.25">
      <c r="A27" s="31"/>
      <c r="B27" s="32"/>
      <c r="C27" s="26"/>
      <c r="D27" s="26"/>
      <c r="E27" s="34"/>
      <c r="F27" s="34" t="s">
        <v>21</v>
      </c>
      <c r="G27" s="35"/>
      <c r="H27" s="36"/>
      <c r="I27" s="37"/>
      <c r="J27" s="37"/>
      <c r="K27" s="37"/>
      <c r="L27" s="38"/>
      <c r="M27" s="45">
        <v>203.53</v>
      </c>
      <c r="N27" s="45">
        <v>296.20999999999998</v>
      </c>
      <c r="O27" s="22">
        <v>-92.68</v>
      </c>
      <c r="P27" s="2" t="s">
        <v>0</v>
      </c>
    </row>
    <row r="28" spans="1:16" ht="14.25">
      <c r="A28" s="31"/>
      <c r="B28" s="42"/>
      <c r="C28" s="34"/>
      <c r="D28" s="34"/>
      <c r="E28" s="26"/>
      <c r="F28" s="34"/>
      <c r="G28" s="35" t="s">
        <v>22</v>
      </c>
      <c r="H28" s="36"/>
      <c r="I28" s="37"/>
      <c r="J28" s="37"/>
      <c r="K28" s="37"/>
      <c r="L28" s="38"/>
      <c r="M28" s="45">
        <v>45.98</v>
      </c>
      <c r="N28" s="45">
        <v>183.01</v>
      </c>
      <c r="O28" s="22">
        <v>-137.03</v>
      </c>
      <c r="P28" s="2" t="s">
        <v>0</v>
      </c>
    </row>
    <row r="29" spans="1:16" ht="14.25">
      <c r="A29" s="31"/>
      <c r="B29" s="42"/>
      <c r="C29" s="34"/>
      <c r="D29" s="34"/>
      <c r="E29" s="34"/>
      <c r="F29" s="26"/>
      <c r="G29" s="35"/>
      <c r="H29" s="36" t="s">
        <v>23</v>
      </c>
      <c r="I29" s="37"/>
      <c r="J29" s="37"/>
      <c r="K29" s="37"/>
      <c r="L29" s="38"/>
      <c r="M29" s="45">
        <v>12</v>
      </c>
      <c r="N29" s="22">
        <v>0</v>
      </c>
      <c r="O29" s="22">
        <v>12</v>
      </c>
      <c r="P29" s="2" t="s">
        <v>0</v>
      </c>
    </row>
    <row r="30" spans="1:16" ht="14.25">
      <c r="A30" s="31"/>
      <c r="B30" s="42"/>
      <c r="C30" s="34"/>
      <c r="D30" s="34"/>
      <c r="E30" s="34"/>
      <c r="F30" s="26"/>
      <c r="G30" s="35"/>
      <c r="H30" s="36" t="s">
        <v>24</v>
      </c>
      <c r="I30" s="37"/>
      <c r="J30" s="37"/>
      <c r="K30" s="37"/>
      <c r="L30" s="38"/>
      <c r="M30" s="45">
        <v>4.9539999999999997</v>
      </c>
      <c r="N30" s="22">
        <v>179.69200000000001</v>
      </c>
      <c r="O30" s="22">
        <v>-174.738</v>
      </c>
      <c r="P30" s="2" t="s">
        <v>0</v>
      </c>
    </row>
    <row r="31" spans="1:16" ht="14.25">
      <c r="A31" s="31"/>
      <c r="B31" s="42"/>
      <c r="C31" s="34"/>
      <c r="D31" s="34"/>
      <c r="E31" s="34"/>
      <c r="F31" s="26"/>
      <c r="G31" s="35"/>
      <c r="H31" s="36" t="s">
        <v>25</v>
      </c>
      <c r="I31" s="37"/>
      <c r="J31" s="37"/>
      <c r="K31" s="37"/>
      <c r="L31" s="38"/>
      <c r="M31" s="45">
        <v>29.026</v>
      </c>
      <c r="N31" s="22">
        <v>3.3180000000000001</v>
      </c>
      <c r="O31" s="22">
        <v>25.707999999999998</v>
      </c>
      <c r="P31" s="2" t="s">
        <v>0</v>
      </c>
    </row>
    <row r="32" spans="1:16" ht="14.25">
      <c r="A32" s="31"/>
      <c r="B32" s="42"/>
      <c r="C32" s="34"/>
      <c r="D32" s="34"/>
      <c r="E32" s="26"/>
      <c r="F32" s="34"/>
      <c r="G32" s="35" t="s">
        <v>26</v>
      </c>
      <c r="H32" s="36"/>
      <c r="I32" s="37"/>
      <c r="J32" s="37"/>
      <c r="K32" s="37"/>
      <c r="L32" s="38"/>
      <c r="M32" s="45">
        <v>157.55000000000001</v>
      </c>
      <c r="N32" s="45">
        <v>113.2</v>
      </c>
      <c r="O32" s="22">
        <v>44.35</v>
      </c>
      <c r="P32" s="2" t="s">
        <v>0</v>
      </c>
    </row>
    <row r="33" spans="1:16" ht="14.25">
      <c r="A33" s="31"/>
      <c r="B33" s="42"/>
      <c r="C33" s="34"/>
      <c r="D33" s="34"/>
      <c r="E33" s="34"/>
      <c r="F33" s="26"/>
      <c r="G33" s="35"/>
      <c r="H33" s="36" t="s">
        <v>27</v>
      </c>
      <c r="I33" s="37"/>
      <c r="J33" s="37"/>
      <c r="K33" s="37"/>
      <c r="L33" s="38"/>
      <c r="M33" s="45">
        <v>98.93</v>
      </c>
      <c r="N33" s="22">
        <v>70.244</v>
      </c>
      <c r="O33" s="22">
        <v>28.686000000000007</v>
      </c>
      <c r="P33" s="2" t="s">
        <v>0</v>
      </c>
    </row>
    <row r="34" spans="1:16" ht="14.25">
      <c r="A34" s="31"/>
      <c r="B34" s="42"/>
      <c r="C34" s="34"/>
      <c r="D34" s="34"/>
      <c r="E34" s="34"/>
      <c r="F34" s="26"/>
      <c r="G34" s="35"/>
      <c r="H34" s="36" t="s">
        <v>28</v>
      </c>
      <c r="I34" s="37"/>
      <c r="J34" s="37"/>
      <c r="K34" s="37"/>
      <c r="L34" s="38"/>
      <c r="M34" s="45">
        <v>9.1769999999999996</v>
      </c>
      <c r="N34" s="22">
        <v>0</v>
      </c>
      <c r="O34" s="22">
        <v>9.1769999999999996</v>
      </c>
      <c r="P34" s="2" t="s">
        <v>0</v>
      </c>
    </row>
    <row r="35" spans="1:16" ht="14.25">
      <c r="A35" s="31"/>
      <c r="B35" s="42"/>
      <c r="C35" s="34"/>
      <c r="D35" s="34"/>
      <c r="E35" s="34"/>
      <c r="F35" s="26"/>
      <c r="G35" s="35"/>
      <c r="H35" s="36" t="s">
        <v>25</v>
      </c>
      <c r="I35" s="37"/>
      <c r="J35" s="37"/>
      <c r="K35" s="37"/>
      <c r="L35" s="38"/>
      <c r="M35" s="45">
        <v>49.442999999999998</v>
      </c>
      <c r="N35" s="22">
        <v>42.956000000000003</v>
      </c>
      <c r="O35" s="22">
        <v>6.4869999999999948</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1036</v>
      </c>
      <c r="N60" s="22">
        <v>233.84399999999999</v>
      </c>
      <c r="O60" s="22">
        <v>802.15599999999995</v>
      </c>
      <c r="P60" s="2" t="s">
        <v>0</v>
      </c>
    </row>
    <row r="61" spans="1:17" ht="14.25">
      <c r="A61" s="31"/>
      <c r="B61" s="42"/>
      <c r="C61" s="34"/>
      <c r="D61" s="34"/>
      <c r="E61" s="26"/>
      <c r="F61" s="34"/>
      <c r="G61" s="35" t="s">
        <v>48</v>
      </c>
      <c r="H61" s="27"/>
      <c r="I61" s="37"/>
      <c r="J61" s="37"/>
      <c r="K61" s="37"/>
      <c r="L61" s="38"/>
      <c r="M61" s="65">
        <v>0</v>
      </c>
      <c r="N61" s="65">
        <v>13.676</v>
      </c>
      <c r="O61" s="65">
        <v>-13.676</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13.676</v>
      </c>
      <c r="O63" s="65">
        <v>-13.676</v>
      </c>
      <c r="P63" s="2" t="s">
        <v>0</v>
      </c>
    </row>
    <row r="64" spans="1:17" ht="14.25">
      <c r="A64" s="31"/>
      <c r="B64" s="46"/>
      <c r="C64" s="47"/>
      <c r="D64" s="47"/>
      <c r="E64" s="26"/>
      <c r="F64" s="47"/>
      <c r="G64" s="48" t="s">
        <v>51</v>
      </c>
      <c r="H64" s="27"/>
      <c r="I64" s="50"/>
      <c r="J64" s="50"/>
      <c r="K64" s="50"/>
      <c r="L64" s="51"/>
      <c r="M64" s="65">
        <v>1036</v>
      </c>
      <c r="N64" s="65">
        <v>220.16800000000001</v>
      </c>
      <c r="O64" s="65">
        <v>815.83199999999999</v>
      </c>
      <c r="P64" s="2" t="s">
        <v>0</v>
      </c>
    </row>
    <row r="65" spans="1:16" ht="14.25">
      <c r="A65" s="31"/>
      <c r="B65" s="46"/>
      <c r="C65" s="47"/>
      <c r="D65" s="47"/>
      <c r="E65" s="47"/>
      <c r="F65" s="26"/>
      <c r="G65" s="48"/>
      <c r="H65" s="49" t="s">
        <v>52</v>
      </c>
      <c r="I65" s="50"/>
      <c r="J65" s="50"/>
      <c r="K65" s="50"/>
      <c r="L65" s="51"/>
      <c r="M65" s="65">
        <v>0</v>
      </c>
      <c r="N65" s="65">
        <v>3.5870000000000002</v>
      </c>
      <c r="O65" s="65">
        <v>-3.5870000000000002</v>
      </c>
      <c r="P65" s="2" t="s">
        <v>0</v>
      </c>
    </row>
    <row r="66" spans="1:16" ht="14.25">
      <c r="A66" s="31"/>
      <c r="B66" s="46"/>
      <c r="C66" s="47"/>
      <c r="D66" s="47"/>
      <c r="E66" s="47"/>
      <c r="F66" s="26"/>
      <c r="G66" s="48"/>
      <c r="H66" s="49" t="s">
        <v>53</v>
      </c>
      <c r="I66" s="50"/>
      <c r="J66" s="50"/>
      <c r="K66" s="50"/>
      <c r="L66" s="51"/>
      <c r="M66" s="65">
        <v>11</v>
      </c>
      <c r="N66" s="65">
        <v>72.781000000000006</v>
      </c>
      <c r="O66" s="65">
        <v>-61.781000000000006</v>
      </c>
      <c r="P66" s="2" t="s">
        <v>0</v>
      </c>
    </row>
    <row r="67" spans="1:16" ht="14.25">
      <c r="A67" s="31"/>
      <c r="B67" s="46"/>
      <c r="C67" s="47"/>
      <c r="D67" s="47"/>
      <c r="E67" s="47"/>
      <c r="F67" s="26"/>
      <c r="G67" s="48"/>
      <c r="H67" s="49" t="s">
        <v>54</v>
      </c>
      <c r="I67" s="50"/>
      <c r="J67" s="50"/>
      <c r="K67" s="50"/>
      <c r="L67" s="51"/>
      <c r="M67" s="65">
        <v>1025</v>
      </c>
      <c r="N67" s="65">
        <v>143.80000000000001</v>
      </c>
      <c r="O67" s="65">
        <v>881.2</v>
      </c>
      <c r="P67" s="2" t="s">
        <v>0</v>
      </c>
    </row>
    <row r="68" spans="1:16" ht="14.25">
      <c r="A68" s="31"/>
      <c r="B68" s="32"/>
      <c r="C68" s="26"/>
      <c r="D68" s="26"/>
      <c r="E68" s="34"/>
      <c r="F68" s="34" t="s">
        <v>55</v>
      </c>
      <c r="G68" s="35"/>
      <c r="H68" s="36"/>
      <c r="I68" s="37"/>
      <c r="J68" s="37"/>
      <c r="K68" s="37"/>
      <c r="L68" s="38"/>
      <c r="M68" s="22">
        <v>20.5</v>
      </c>
      <c r="N68" s="22">
        <v>9.81</v>
      </c>
      <c r="O68" s="22">
        <v>10.69</v>
      </c>
      <c r="P68" s="2" t="s">
        <v>0</v>
      </c>
    </row>
    <row r="69" spans="1:16" ht="14.25">
      <c r="A69" s="31"/>
      <c r="B69" s="42"/>
      <c r="C69" s="34"/>
      <c r="D69" s="34"/>
      <c r="E69" s="26"/>
      <c r="F69" s="34"/>
      <c r="G69" s="35" t="s">
        <v>56</v>
      </c>
      <c r="H69" s="36"/>
      <c r="I69" s="37"/>
      <c r="J69" s="37"/>
      <c r="K69" s="37"/>
      <c r="L69" s="38"/>
      <c r="M69" s="85">
        <v>1.5</v>
      </c>
      <c r="N69" s="85">
        <v>0.81</v>
      </c>
      <c r="O69" s="65">
        <v>0.69</v>
      </c>
      <c r="P69" s="2" t="s">
        <v>0</v>
      </c>
    </row>
    <row r="70" spans="1:16" ht="14.25">
      <c r="A70" s="31"/>
      <c r="B70" s="42"/>
      <c r="C70" s="34"/>
      <c r="D70" s="34"/>
      <c r="E70" s="26"/>
      <c r="F70" s="34"/>
      <c r="G70" s="35" t="s">
        <v>57</v>
      </c>
      <c r="H70" s="36"/>
      <c r="I70" s="37"/>
      <c r="J70" s="37"/>
      <c r="K70" s="37"/>
      <c r="L70" s="38"/>
      <c r="M70" s="65">
        <v>19</v>
      </c>
      <c r="N70" s="65">
        <v>9</v>
      </c>
      <c r="O70" s="65">
        <v>10</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34.113</v>
      </c>
      <c r="O74" s="22">
        <v>-34.113</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19.966000000000001</v>
      </c>
      <c r="O76" s="65">
        <v>-19.966000000000001</v>
      </c>
      <c r="P76" s="2" t="s">
        <v>0</v>
      </c>
    </row>
    <row r="77" spans="1:16" ht="14.25">
      <c r="A77" s="31"/>
      <c r="B77" s="42"/>
      <c r="C77" s="34"/>
      <c r="D77" s="34"/>
      <c r="E77" s="26"/>
      <c r="F77" s="34"/>
      <c r="G77" s="35" t="s">
        <v>64</v>
      </c>
      <c r="H77" s="36"/>
      <c r="I77" s="37"/>
      <c r="J77" s="37"/>
      <c r="K77" s="37"/>
      <c r="L77" s="38"/>
      <c r="M77" s="85">
        <v>0</v>
      </c>
      <c r="N77" s="85">
        <v>14.147</v>
      </c>
      <c r="O77" s="65">
        <v>-14.147</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11.624000000000001</v>
      </c>
      <c r="O84" s="22">
        <v>-11.624000000000001</v>
      </c>
      <c r="P84" s="2" t="s">
        <v>0</v>
      </c>
    </row>
    <row r="85" spans="1:16" ht="14.25">
      <c r="A85" s="31"/>
      <c r="B85" s="32"/>
      <c r="C85" s="26"/>
      <c r="D85" s="26"/>
      <c r="E85" s="34"/>
      <c r="F85" s="34" t="s">
        <v>72</v>
      </c>
      <c r="G85" s="35"/>
      <c r="H85" s="36"/>
      <c r="I85" s="37"/>
      <c r="J85" s="37"/>
      <c r="K85" s="37"/>
      <c r="L85" s="38"/>
      <c r="M85" s="22">
        <v>0</v>
      </c>
      <c r="N85" s="22">
        <v>6.8259999999999996</v>
      </c>
      <c r="O85" s="22">
        <v>-6.8259999999999996</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6.8259999999999996</v>
      </c>
      <c r="O90" s="22">
        <v>-6.8259999999999996</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6.8259999999999996</v>
      </c>
      <c r="O99" s="65">
        <v>-6.8259999999999996</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0.16</v>
      </c>
      <c r="N109" s="21">
        <v>2.6</v>
      </c>
      <c r="O109" s="22">
        <v>-2.44</v>
      </c>
      <c r="P109" s="2" t="s">
        <v>0</v>
      </c>
    </row>
    <row r="110" spans="1:16" ht="14.25">
      <c r="A110" s="31"/>
      <c r="B110" s="42"/>
      <c r="C110" s="34"/>
      <c r="D110" s="34"/>
      <c r="E110" s="26"/>
      <c r="F110" s="34"/>
      <c r="G110" s="35" t="s">
        <v>149</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0.16</v>
      </c>
      <c r="N111" s="45">
        <v>2.6</v>
      </c>
      <c r="O111" s="45">
        <v>-2.44</v>
      </c>
      <c r="P111" s="2" t="s">
        <v>0</v>
      </c>
    </row>
    <row r="112" spans="1:16" ht="14.25">
      <c r="A112" s="31"/>
      <c r="B112" s="32"/>
      <c r="C112" s="26"/>
      <c r="D112" s="26"/>
      <c r="E112" s="34"/>
      <c r="F112" s="34" t="s">
        <v>97</v>
      </c>
      <c r="G112" s="35"/>
      <c r="H112" s="36"/>
      <c r="I112" s="37"/>
      <c r="J112" s="37"/>
      <c r="K112" s="37"/>
      <c r="L112" s="38"/>
      <c r="M112" s="22">
        <v>158.596</v>
      </c>
      <c r="N112" s="22">
        <v>12.15</v>
      </c>
      <c r="O112" s="22">
        <v>146.446</v>
      </c>
      <c r="P112" s="2" t="s">
        <v>0</v>
      </c>
    </row>
    <row r="113" spans="1:16" ht="14.25">
      <c r="A113" s="31"/>
      <c r="B113" s="42"/>
      <c r="C113" s="34"/>
      <c r="D113" s="34"/>
      <c r="E113" s="26"/>
      <c r="F113" s="34"/>
      <c r="G113" s="35" t="s">
        <v>98</v>
      </c>
      <c r="H113" s="36"/>
      <c r="I113" s="37"/>
      <c r="J113" s="37"/>
      <c r="K113" s="37"/>
      <c r="L113" s="38"/>
      <c r="M113" s="22">
        <v>37</v>
      </c>
      <c r="N113" s="22">
        <v>9.6999999999999993</v>
      </c>
      <c r="O113" s="22">
        <v>27.3</v>
      </c>
      <c r="P113" s="2" t="s">
        <v>0</v>
      </c>
    </row>
    <row r="114" spans="1:16" ht="15">
      <c r="A114" s="7"/>
      <c r="B114" s="83"/>
      <c r="C114" s="84"/>
      <c r="D114" s="84"/>
      <c r="E114" s="16"/>
      <c r="F114" s="16"/>
      <c r="G114" s="89" t="s">
        <v>99</v>
      </c>
      <c r="H114" s="18"/>
      <c r="I114" s="19"/>
      <c r="J114" s="17"/>
      <c r="K114" s="17"/>
      <c r="L114" s="20"/>
      <c r="M114" s="22">
        <v>119.79600000000001</v>
      </c>
      <c r="N114" s="22">
        <v>0</v>
      </c>
      <c r="O114" s="22">
        <v>119.79600000000001</v>
      </c>
      <c r="P114" s="2" t="s">
        <v>0</v>
      </c>
    </row>
    <row r="115" spans="1:16" ht="14.25">
      <c r="A115" s="31"/>
      <c r="B115" s="42"/>
      <c r="C115" s="34"/>
      <c r="D115" s="34"/>
      <c r="E115" s="26"/>
      <c r="F115" s="47"/>
      <c r="G115" s="48" t="s">
        <v>33</v>
      </c>
      <c r="H115" s="49"/>
      <c r="I115" s="50"/>
      <c r="J115" s="50"/>
      <c r="K115" s="50"/>
      <c r="L115" s="51"/>
      <c r="M115" s="22">
        <v>1.8</v>
      </c>
      <c r="N115" s="22">
        <v>2.4500000000000002</v>
      </c>
      <c r="O115" s="22">
        <v>-0.65</v>
      </c>
      <c r="P115" s="2" t="s">
        <v>0</v>
      </c>
    </row>
    <row r="116" spans="1:16" ht="14.25">
      <c r="A116" s="31"/>
      <c r="B116" s="42"/>
      <c r="C116" s="34"/>
      <c r="D116" s="34"/>
      <c r="F116" s="26" t="s">
        <v>100</v>
      </c>
      <c r="G116" s="48"/>
      <c r="H116" s="49"/>
      <c r="I116" s="50"/>
      <c r="J116" s="50"/>
      <c r="K116" s="50"/>
      <c r="L116" s="51"/>
      <c r="M116" s="22">
        <v>313.19299999999998</v>
      </c>
      <c r="N116" s="22">
        <v>15.749000000000001</v>
      </c>
      <c r="O116" s="22">
        <v>297.44399999999996</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6"/>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227.2</v>
      </c>
      <c r="N120" s="45">
        <v>247.86899999999997</v>
      </c>
      <c r="O120" s="22">
        <v>-20.668999999999983</v>
      </c>
      <c r="P120" s="2" t="s">
        <v>0</v>
      </c>
    </row>
    <row r="121" spans="1:16" ht="14.25">
      <c r="A121" s="107"/>
      <c r="B121" s="46"/>
      <c r="C121" s="47"/>
      <c r="D121" s="47"/>
      <c r="E121" s="26"/>
      <c r="F121" s="47" t="s">
        <v>102</v>
      </c>
      <c r="G121" s="48"/>
      <c r="H121" s="49"/>
      <c r="I121" s="50"/>
      <c r="J121" s="50"/>
      <c r="K121" s="50"/>
      <c r="L121" s="51"/>
      <c r="M121" s="22">
        <v>45</v>
      </c>
      <c r="N121" s="22">
        <v>40.168999999999997</v>
      </c>
      <c r="O121" s="22">
        <v>4.8310000000000031</v>
      </c>
      <c r="P121" s="2" t="s">
        <v>0</v>
      </c>
    </row>
    <row r="122" spans="1:16" ht="14.25">
      <c r="A122" s="107"/>
      <c r="B122" s="46"/>
      <c r="C122" s="47"/>
      <c r="D122" s="47"/>
      <c r="E122" s="26"/>
      <c r="F122" s="47" t="s">
        <v>103</v>
      </c>
      <c r="G122" s="48"/>
      <c r="H122" s="49"/>
      <c r="I122" s="50"/>
      <c r="J122" s="50"/>
      <c r="K122" s="50"/>
      <c r="L122" s="51"/>
      <c r="M122" s="22">
        <v>182.2</v>
      </c>
      <c r="N122" s="22">
        <v>207.7</v>
      </c>
      <c r="O122" s="22">
        <v>-25.5</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25.4</v>
      </c>
      <c r="N124" s="65">
        <v>7.9</v>
      </c>
      <c r="O124" s="65">
        <v>17.5</v>
      </c>
      <c r="P124" s="2" t="s">
        <v>0</v>
      </c>
    </row>
    <row r="125" spans="1:16" ht="14.25">
      <c r="A125" s="107"/>
      <c r="B125" s="46"/>
      <c r="C125" s="47"/>
      <c r="D125" s="47"/>
      <c r="E125" s="26"/>
      <c r="F125" s="47"/>
      <c r="G125" s="48"/>
      <c r="H125" s="49" t="s">
        <v>106</v>
      </c>
      <c r="I125" s="50"/>
      <c r="J125" s="50"/>
      <c r="K125" s="50"/>
      <c r="L125" s="51"/>
      <c r="M125" s="65">
        <v>25.6</v>
      </c>
      <c r="N125" s="65">
        <v>34.200000000000003</v>
      </c>
      <c r="O125" s="65">
        <v>-8.6</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61.7</v>
      </c>
      <c r="N127" s="22">
        <v>14.287000000000001</v>
      </c>
      <c r="O127" s="22">
        <v>47.413000000000004</v>
      </c>
      <c r="P127" s="2" t="s">
        <v>0</v>
      </c>
    </row>
    <row r="128" spans="1:16" ht="14.25">
      <c r="A128" s="107"/>
      <c r="B128" s="46"/>
      <c r="C128" s="47"/>
      <c r="D128" s="47"/>
      <c r="E128" s="26"/>
      <c r="F128" s="47" t="s">
        <v>108</v>
      </c>
      <c r="G128" s="48"/>
      <c r="H128" s="49"/>
      <c r="I128" s="50"/>
      <c r="J128" s="37"/>
      <c r="K128" s="37"/>
      <c r="L128" s="38"/>
      <c r="M128" s="22">
        <v>47.7</v>
      </c>
      <c r="N128" s="22">
        <v>0</v>
      </c>
      <c r="O128" s="22">
        <v>47.7</v>
      </c>
      <c r="P128" s="2" t="s">
        <v>0</v>
      </c>
    </row>
    <row r="129" spans="1:16" ht="14.25">
      <c r="A129" s="107"/>
      <c r="B129" s="46"/>
      <c r="C129" s="47"/>
      <c r="D129" s="47"/>
      <c r="E129" s="26"/>
      <c r="F129" s="47" t="s">
        <v>109</v>
      </c>
      <c r="G129" s="48"/>
      <c r="H129" s="49"/>
      <c r="I129" s="50"/>
      <c r="J129" s="37"/>
      <c r="K129" s="37"/>
      <c r="L129" s="38"/>
      <c r="M129" s="22">
        <v>14</v>
      </c>
      <c r="N129" s="22">
        <v>14.287000000000001</v>
      </c>
      <c r="O129" s="22">
        <v>-0.28700000000000081</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14</v>
      </c>
      <c r="N131" s="22">
        <v>14.287000000000001</v>
      </c>
      <c r="O131" s="22">
        <v>-0.28700000000000081</v>
      </c>
      <c r="P131" s="2" t="s">
        <v>0</v>
      </c>
    </row>
    <row r="132" spans="1:16" ht="14.25">
      <c r="A132" s="31"/>
      <c r="B132" s="42"/>
      <c r="C132" s="34"/>
      <c r="D132" s="34"/>
      <c r="E132" s="34"/>
      <c r="F132" s="34"/>
      <c r="G132" s="35"/>
      <c r="H132" s="36"/>
      <c r="I132" s="37"/>
      <c r="J132" s="37"/>
      <c r="K132" s="37"/>
      <c r="L132" s="38"/>
      <c r="M132" s="40"/>
      <c r="N132" s="40"/>
      <c r="O132" s="41"/>
      <c r="P132" s="2" t="s">
        <v>0</v>
      </c>
    </row>
    <row r="133" spans="1:16" ht="15">
      <c r="A133" s="109"/>
      <c r="B133" s="39" t="s">
        <v>156</v>
      </c>
      <c r="C133" s="34"/>
      <c r="D133" s="34"/>
      <c r="E133" s="26"/>
      <c r="F133" s="34"/>
      <c r="G133" s="35"/>
      <c r="H133" s="36"/>
      <c r="I133" s="37"/>
      <c r="J133" s="35"/>
      <c r="K133" s="35"/>
      <c r="L133" s="38"/>
      <c r="M133" s="21">
        <v>1095.2</v>
      </c>
      <c r="N133" s="21">
        <v>895.54</v>
      </c>
      <c r="O133" s="21">
        <v>199.66</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151</v>
      </c>
      <c r="D135" s="33"/>
      <c r="E135" s="24"/>
      <c r="F135" s="33"/>
      <c r="G135" s="111"/>
      <c r="H135" s="112"/>
      <c r="I135" s="113"/>
      <c r="J135" s="111"/>
      <c r="K135" s="111"/>
      <c r="L135" s="114"/>
      <c r="M135" s="21">
        <v>1095.2</v>
      </c>
      <c r="N135" s="21">
        <v>895.54</v>
      </c>
      <c r="O135" s="21">
        <v>199.66</v>
      </c>
      <c r="P135" s="110" t="s">
        <v>0</v>
      </c>
    </row>
    <row r="136" spans="1:16" ht="15">
      <c r="A136" s="109"/>
      <c r="B136" s="39"/>
      <c r="C136" s="34"/>
      <c r="D136" s="34" t="s">
        <v>115</v>
      </c>
      <c r="E136" s="26"/>
      <c r="F136" s="34"/>
      <c r="G136" s="35"/>
      <c r="H136" s="36"/>
      <c r="I136" s="37"/>
      <c r="J136" s="35"/>
      <c r="K136" s="35"/>
      <c r="L136" s="38"/>
      <c r="M136" s="21">
        <v>65.900000000000006</v>
      </c>
      <c r="N136" s="21">
        <v>79.44</v>
      </c>
      <c r="O136" s="21">
        <v>-13.54</v>
      </c>
      <c r="P136" s="110" t="s">
        <v>0</v>
      </c>
    </row>
    <row r="137" spans="1:16" ht="15">
      <c r="A137" s="109"/>
      <c r="B137" s="39"/>
      <c r="C137" s="34"/>
      <c r="D137" s="34"/>
      <c r="E137" s="26" t="s">
        <v>116</v>
      </c>
      <c r="F137" s="34"/>
      <c r="G137" s="35"/>
      <c r="H137" s="36"/>
      <c r="I137" s="37"/>
      <c r="J137" s="35"/>
      <c r="K137" s="35"/>
      <c r="L137" s="38"/>
      <c r="M137" s="21">
        <v>0</v>
      </c>
      <c r="N137" s="21">
        <v>79.44</v>
      </c>
      <c r="O137" s="21">
        <v>-79.44</v>
      </c>
      <c r="P137" s="110" t="s">
        <v>0</v>
      </c>
    </row>
    <row r="138" spans="1:16" ht="15">
      <c r="A138" s="109"/>
      <c r="B138" s="39"/>
      <c r="C138" s="34"/>
      <c r="D138" s="34"/>
      <c r="E138" s="26" t="s">
        <v>117</v>
      </c>
      <c r="F138" s="34"/>
      <c r="G138" s="35"/>
      <c r="H138" s="36"/>
      <c r="I138" s="37"/>
      <c r="J138" s="35"/>
      <c r="K138" s="35"/>
      <c r="L138" s="38"/>
      <c r="M138" s="21">
        <v>65.900000000000006</v>
      </c>
      <c r="N138" s="21">
        <v>0</v>
      </c>
      <c r="O138" s="21">
        <v>65.900000000000006</v>
      </c>
      <c r="P138" s="110" t="s">
        <v>0</v>
      </c>
    </row>
    <row r="139" spans="1:16" ht="15">
      <c r="A139" s="109"/>
      <c r="B139" s="39"/>
      <c r="C139" s="34"/>
      <c r="D139" s="34" t="s">
        <v>118</v>
      </c>
      <c r="E139" s="26"/>
      <c r="F139" s="34"/>
      <c r="G139" s="35"/>
      <c r="H139" s="36"/>
      <c r="I139" s="37"/>
      <c r="J139" s="35"/>
      <c r="K139" s="35"/>
      <c r="L139" s="38"/>
      <c r="M139" s="21">
        <v>258.7</v>
      </c>
      <c r="N139" s="21">
        <v>257.8</v>
      </c>
      <c r="O139" s="21">
        <v>0.89999999999997726</v>
      </c>
      <c r="P139" s="110" t="s">
        <v>0</v>
      </c>
    </row>
    <row r="140" spans="1:16" ht="15">
      <c r="A140" s="109"/>
      <c r="B140" s="39"/>
      <c r="C140" s="34"/>
      <c r="D140" s="34"/>
      <c r="E140" s="26" t="s">
        <v>119</v>
      </c>
      <c r="F140" s="34"/>
      <c r="G140" s="35"/>
      <c r="H140" s="36"/>
      <c r="I140" s="37"/>
      <c r="J140" s="35"/>
      <c r="K140" s="35"/>
      <c r="L140" s="38"/>
      <c r="M140" s="21">
        <v>0</v>
      </c>
      <c r="N140" s="21">
        <v>257.8</v>
      </c>
      <c r="O140" s="21">
        <v>-257.8</v>
      </c>
      <c r="P140" s="110" t="s">
        <v>0</v>
      </c>
    </row>
    <row r="141" spans="1:16" ht="15">
      <c r="A141" s="109"/>
      <c r="B141" s="39"/>
      <c r="C141" s="34"/>
      <c r="D141" s="34"/>
      <c r="E141" s="26" t="s">
        <v>120</v>
      </c>
      <c r="F141" s="34"/>
      <c r="G141" s="35"/>
      <c r="H141" s="36"/>
      <c r="I141" s="37"/>
      <c r="J141" s="35"/>
      <c r="K141" s="35"/>
      <c r="L141" s="38"/>
      <c r="M141" s="21">
        <v>258.7</v>
      </c>
      <c r="N141" s="21">
        <v>0</v>
      </c>
      <c r="O141" s="21">
        <v>258.7</v>
      </c>
      <c r="P141" s="110" t="s">
        <v>0</v>
      </c>
    </row>
    <row r="142" spans="1:16" ht="15">
      <c r="A142" s="109"/>
      <c r="B142" s="39"/>
      <c r="C142" s="34"/>
      <c r="D142" s="26" t="s">
        <v>121</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770.6</v>
      </c>
      <c r="N143" s="21">
        <v>211.6</v>
      </c>
      <c r="O143" s="21">
        <v>559</v>
      </c>
      <c r="P143" s="110" t="s">
        <v>0</v>
      </c>
    </row>
    <row r="144" spans="1:16" ht="15">
      <c r="A144" s="109"/>
      <c r="B144" s="39"/>
      <c r="C144" s="34"/>
      <c r="D144" s="34"/>
      <c r="E144" s="26" t="s">
        <v>119</v>
      </c>
      <c r="F144" s="34"/>
      <c r="G144" s="35"/>
      <c r="H144" s="36"/>
      <c r="I144" s="37"/>
      <c r="J144" s="35"/>
      <c r="K144" s="35"/>
      <c r="L144" s="38"/>
      <c r="M144" s="21">
        <v>0</v>
      </c>
      <c r="N144" s="21">
        <v>211.6</v>
      </c>
      <c r="O144" s="21">
        <v>-211.6</v>
      </c>
      <c r="P144" s="110" t="s">
        <v>0</v>
      </c>
    </row>
    <row r="145" spans="1:16" ht="15">
      <c r="A145" s="109"/>
      <c r="B145" s="39"/>
      <c r="C145" s="34"/>
      <c r="D145" s="34"/>
      <c r="E145" s="26" t="s">
        <v>120</v>
      </c>
      <c r="F145" s="34"/>
      <c r="G145" s="35"/>
      <c r="H145" s="36"/>
      <c r="I145" s="37"/>
      <c r="J145" s="35"/>
      <c r="K145" s="35"/>
      <c r="L145" s="38"/>
      <c r="M145" s="21">
        <v>770.6</v>
      </c>
      <c r="N145" s="21">
        <v>0</v>
      </c>
      <c r="O145" s="21">
        <v>770.6</v>
      </c>
      <c r="P145" s="110" t="s">
        <v>0</v>
      </c>
    </row>
    <row r="146" spans="1:16" ht="14.25">
      <c r="A146" s="109"/>
      <c r="B146" s="42"/>
      <c r="C146" s="34"/>
      <c r="D146" s="34" t="s">
        <v>123</v>
      </c>
      <c r="E146" s="26"/>
      <c r="F146" s="34"/>
      <c r="G146" s="35"/>
      <c r="H146" s="36"/>
      <c r="I146" s="37"/>
      <c r="J146" s="2"/>
      <c r="K146" s="2"/>
      <c r="L146" s="38"/>
      <c r="M146" s="21">
        <v>0</v>
      </c>
      <c r="N146" s="21">
        <v>346.7</v>
      </c>
      <c r="O146" s="21">
        <v>-346.7</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-81.649999999999864</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1.5</v>
      </c>
      <c r="N162" s="22">
        <v>0.81</v>
      </c>
      <c r="O162" s="22">
        <v>0.69</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1999</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17"/>
      <c r="M9" s="44">
        <v>4380.8506784856318</v>
      </c>
      <c r="N9" s="21">
        <v>4582.4827345824351</v>
      </c>
      <c r="O9" s="21">
        <v>-201.63205609680256</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4275.4299695527225</v>
      </c>
      <c r="N11" s="21">
        <v>4558.0719457894938</v>
      </c>
      <c r="O11" s="21">
        <v>-282.64197623677154</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3887.2357220720555</v>
      </c>
      <c r="N13" s="21">
        <v>4134.5626151170218</v>
      </c>
      <c r="O13" s="21">
        <v>-247.32689304496682</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927.97390623878744</v>
      </c>
      <c r="N15" s="21">
        <v>3070.2303536463264</v>
      </c>
      <c r="O15" s="21">
        <v>-2142.2564474075389</v>
      </c>
      <c r="P15" s="2" t="s">
        <v>0</v>
      </c>
    </row>
    <row r="16" spans="1:16" ht="14.25">
      <c r="A16" s="31"/>
      <c r="B16" s="32"/>
      <c r="C16" s="26"/>
      <c r="D16" s="26"/>
      <c r="E16" s="34"/>
      <c r="F16" s="34" t="s">
        <v>11</v>
      </c>
      <c r="G16" s="35"/>
      <c r="H16" s="36"/>
      <c r="I16" s="37"/>
      <c r="J16" s="37"/>
      <c r="K16" s="37"/>
      <c r="L16" s="37"/>
      <c r="M16" s="44">
        <v>861.76730898690198</v>
      </c>
      <c r="N16" s="21">
        <v>3070.2303536463264</v>
      </c>
      <c r="O16" s="21">
        <v>-2208.4630446594247</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66.206597251885455</v>
      </c>
      <c r="N21" s="21">
        <v>0</v>
      </c>
      <c r="O21" s="21">
        <v>66.206597251885455</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2959.261815833268</v>
      </c>
      <c r="N26" s="21">
        <v>1064.332261470696</v>
      </c>
      <c r="O26" s="21">
        <v>1894.9295543625719</v>
      </c>
      <c r="P26" s="2" t="s">
        <v>0</v>
      </c>
    </row>
    <row r="27" spans="1:16" ht="14.25">
      <c r="A27" s="31"/>
      <c r="B27" s="32"/>
      <c r="C27" s="26"/>
      <c r="D27" s="26"/>
      <c r="E27" s="34"/>
      <c r="F27" s="34" t="s">
        <v>21</v>
      </c>
      <c r="G27" s="35"/>
      <c r="H27" s="36"/>
      <c r="I27" s="37"/>
      <c r="J27" s="37"/>
      <c r="K27" s="37"/>
      <c r="L27" s="37"/>
      <c r="M27" s="44">
        <v>347.75165136329309</v>
      </c>
      <c r="N27" s="21">
        <v>506.10483295003706</v>
      </c>
      <c r="O27" s="21">
        <v>-158.353181586744</v>
      </c>
      <c r="P27" s="2" t="s">
        <v>0</v>
      </c>
    </row>
    <row r="28" spans="1:16" ht="14.25">
      <c r="A28" s="31"/>
      <c r="B28" s="42"/>
      <c r="C28" s="34"/>
      <c r="D28" s="34"/>
      <c r="E28" s="26"/>
      <c r="F28" s="34"/>
      <c r="G28" s="35" t="s">
        <v>22</v>
      </c>
      <c r="H28" s="36"/>
      <c r="I28" s="37"/>
      <c r="J28" s="37"/>
      <c r="K28" s="37"/>
      <c r="L28" s="37"/>
      <c r="M28" s="44">
        <v>78.561494274476573</v>
      </c>
      <c r="N28" s="21">
        <v>312.69114978625396</v>
      </c>
      <c r="O28" s="21">
        <v>-234.1296555117774</v>
      </c>
      <c r="P28" s="2" t="s">
        <v>0</v>
      </c>
    </row>
    <row r="29" spans="1:16" ht="14.25">
      <c r="A29" s="31"/>
      <c r="B29" s="42"/>
      <c r="C29" s="34"/>
      <c r="D29" s="34"/>
      <c r="E29" s="34"/>
      <c r="F29" s="26"/>
      <c r="G29" s="35"/>
      <c r="H29" s="36" t="s">
        <v>23</v>
      </c>
      <c r="I29" s="37"/>
      <c r="J29" s="37"/>
      <c r="K29" s="37"/>
      <c r="L29" s="37"/>
      <c r="M29" s="44">
        <v>20.503217296514112</v>
      </c>
      <c r="N29" s="21">
        <v>0</v>
      </c>
      <c r="O29" s="21">
        <v>20.503217296514112</v>
      </c>
      <c r="P29" s="2" t="s">
        <v>0</v>
      </c>
    </row>
    <row r="30" spans="1:16" ht="14.25">
      <c r="A30" s="31"/>
      <c r="B30" s="42"/>
      <c r="C30" s="34"/>
      <c r="D30" s="34"/>
      <c r="E30" s="34"/>
      <c r="F30" s="26"/>
      <c r="G30" s="35"/>
      <c r="H30" s="36" t="s">
        <v>24</v>
      </c>
      <c r="I30" s="37"/>
      <c r="J30" s="37"/>
      <c r="K30" s="37"/>
      <c r="L30" s="37"/>
      <c r="M30" s="44">
        <v>8.4644115405775757</v>
      </c>
      <c r="N30" s="21">
        <v>307.02201020376782</v>
      </c>
      <c r="O30" s="21">
        <v>-298.55759866319028</v>
      </c>
      <c r="P30" s="2" t="s">
        <v>0</v>
      </c>
    </row>
    <row r="31" spans="1:16" ht="14.25">
      <c r="A31" s="31"/>
      <c r="B31" s="42"/>
      <c r="C31" s="34"/>
      <c r="D31" s="34"/>
      <c r="E31" s="34"/>
      <c r="F31" s="26"/>
      <c r="G31" s="35"/>
      <c r="H31" s="36" t="s">
        <v>25</v>
      </c>
      <c r="I31" s="37"/>
      <c r="J31" s="37"/>
      <c r="K31" s="37"/>
      <c r="L31" s="37"/>
      <c r="M31" s="44">
        <v>49.593865437384885</v>
      </c>
      <c r="N31" s="21">
        <v>5.6691395824861521</v>
      </c>
      <c r="O31" s="21">
        <v>43.924725854898732</v>
      </c>
      <c r="P31" s="2" t="s">
        <v>0</v>
      </c>
    </row>
    <row r="32" spans="1:16" ht="14.25">
      <c r="A32" s="31"/>
      <c r="B32" s="42"/>
      <c r="C32" s="34"/>
      <c r="D32" s="34"/>
      <c r="E32" s="26"/>
      <c r="F32" s="34"/>
      <c r="G32" s="35" t="s">
        <v>26</v>
      </c>
      <c r="H32" s="36"/>
      <c r="I32" s="37"/>
      <c r="J32" s="37"/>
      <c r="K32" s="37"/>
      <c r="L32" s="37"/>
      <c r="M32" s="44">
        <v>269.19015708881653</v>
      </c>
      <c r="N32" s="21">
        <v>193.41368316378313</v>
      </c>
      <c r="O32" s="21">
        <v>75.776473925033415</v>
      </c>
      <c r="P32" s="2" t="s">
        <v>0</v>
      </c>
    </row>
    <row r="33" spans="1:16" ht="14.25">
      <c r="A33" s="31"/>
      <c r="B33" s="42"/>
      <c r="C33" s="34"/>
      <c r="D33" s="34"/>
      <c r="E33" s="34"/>
      <c r="F33" s="26"/>
      <c r="G33" s="35"/>
      <c r="H33" s="36" t="s">
        <v>27</v>
      </c>
      <c r="I33" s="37"/>
      <c r="J33" s="37"/>
      <c r="K33" s="37"/>
      <c r="L33" s="37"/>
      <c r="M33" s="44">
        <v>169.03194059534511</v>
      </c>
      <c r="N33" s="21">
        <v>120.01899964802811</v>
      </c>
      <c r="O33" s="21">
        <v>49.012940947316999</v>
      </c>
      <c r="P33" s="2" t="s">
        <v>0</v>
      </c>
    </row>
    <row r="34" spans="1:16" ht="14.25">
      <c r="A34" s="31"/>
      <c r="B34" s="42"/>
      <c r="C34" s="34"/>
      <c r="D34" s="34"/>
      <c r="E34" s="34"/>
      <c r="F34" s="26"/>
      <c r="G34" s="35"/>
      <c r="H34" s="36" t="s">
        <v>28</v>
      </c>
      <c r="I34" s="37"/>
      <c r="J34" s="37"/>
      <c r="K34" s="37"/>
      <c r="L34" s="37"/>
      <c r="M34" s="44">
        <v>15.679835427509166</v>
      </c>
      <c r="N34" s="21">
        <v>0</v>
      </c>
      <c r="O34" s="21">
        <v>15.679835427509166</v>
      </c>
      <c r="P34" s="2" t="s">
        <v>0</v>
      </c>
    </row>
    <row r="35" spans="1:16" ht="14.25">
      <c r="A35" s="31"/>
      <c r="B35" s="42"/>
      <c r="C35" s="34"/>
      <c r="D35" s="34"/>
      <c r="E35" s="34"/>
      <c r="F35" s="26"/>
      <c r="G35" s="35"/>
      <c r="H35" s="36" t="s">
        <v>25</v>
      </c>
      <c r="I35" s="37"/>
      <c r="J35" s="37"/>
      <c r="K35" s="37"/>
      <c r="L35" s="37"/>
      <c r="M35" s="44">
        <v>84.478381065962267</v>
      </c>
      <c r="N35" s="21">
        <v>73.39468351575502</v>
      </c>
      <c r="O35" s="21">
        <v>11.083697550207246</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1770.1110932657184</v>
      </c>
      <c r="N60" s="21">
        <v>399.54619545717048</v>
      </c>
      <c r="O60" s="21">
        <v>1370.5648978085478</v>
      </c>
      <c r="P60" s="2" t="s">
        <v>0</v>
      </c>
    </row>
    <row r="61" spans="1:17" ht="14.25">
      <c r="A61" s="31"/>
      <c r="B61" s="42"/>
      <c r="C61" s="34"/>
      <c r="D61" s="34"/>
      <c r="E61" s="26"/>
      <c r="F61" s="34"/>
      <c r="G61" s="35" t="s">
        <v>48</v>
      </c>
      <c r="H61" s="27"/>
      <c r="I61" s="37"/>
      <c r="J61" s="37"/>
      <c r="K61" s="37"/>
      <c r="L61" s="37"/>
      <c r="M61" s="44">
        <v>0</v>
      </c>
      <c r="N61" s="21">
        <v>23.366833312260585</v>
      </c>
      <c r="O61" s="21">
        <v>-23.366833312260585</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23.366833312260585</v>
      </c>
      <c r="O63" s="21">
        <v>-23.366833312260585</v>
      </c>
      <c r="P63" s="2" t="s">
        <v>0</v>
      </c>
    </row>
    <row r="64" spans="1:17" ht="14.25">
      <c r="A64" s="31"/>
      <c r="B64" s="46"/>
      <c r="C64" s="47"/>
      <c r="D64" s="47"/>
      <c r="E64" s="26"/>
      <c r="F64" s="47"/>
      <c r="G64" s="48" t="s">
        <v>51</v>
      </c>
      <c r="H64" s="27"/>
      <c r="I64" s="50"/>
      <c r="J64" s="50"/>
      <c r="K64" s="50"/>
      <c r="L64" s="50"/>
      <c r="M64" s="44">
        <v>1770.1110932657184</v>
      </c>
      <c r="N64" s="21">
        <v>376.17936214490993</v>
      </c>
      <c r="O64" s="21">
        <v>1393.9317311208085</v>
      </c>
      <c r="P64" s="2" t="s">
        <v>0</v>
      </c>
    </row>
    <row r="65" spans="1:16" ht="14.25">
      <c r="A65" s="31"/>
      <c r="B65" s="46"/>
      <c r="C65" s="47"/>
      <c r="D65" s="47"/>
      <c r="E65" s="47"/>
      <c r="F65" s="26"/>
      <c r="G65" s="48"/>
      <c r="H65" s="49" t="s">
        <v>52</v>
      </c>
      <c r="I65" s="50"/>
      <c r="J65" s="50"/>
      <c r="K65" s="50"/>
      <c r="L65" s="50"/>
      <c r="M65" s="44">
        <v>0</v>
      </c>
      <c r="N65" s="21">
        <v>6.1287533702163435</v>
      </c>
      <c r="O65" s="21">
        <v>-6.1287533702163435</v>
      </c>
      <c r="P65" s="2" t="s">
        <v>0</v>
      </c>
    </row>
    <row r="66" spans="1:16" ht="14.25">
      <c r="A66" s="31"/>
      <c r="B66" s="46"/>
      <c r="C66" s="47"/>
      <c r="D66" s="47"/>
      <c r="E66" s="47"/>
      <c r="F66" s="26"/>
      <c r="G66" s="48"/>
      <c r="H66" s="49" t="s">
        <v>53</v>
      </c>
      <c r="I66" s="50"/>
      <c r="J66" s="50"/>
      <c r="K66" s="50"/>
      <c r="L66" s="50"/>
      <c r="M66" s="44">
        <v>18.794615855137938</v>
      </c>
      <c r="N66" s="21">
        <v>124.35372150479948</v>
      </c>
      <c r="O66" s="21">
        <v>-105.55910564966155</v>
      </c>
      <c r="P66" s="2" t="s">
        <v>0</v>
      </c>
    </row>
    <row r="67" spans="1:16" ht="14.25">
      <c r="A67" s="31"/>
      <c r="B67" s="46"/>
      <c r="C67" s="47"/>
      <c r="D67" s="47"/>
      <c r="E67" s="47"/>
      <c r="F67" s="26"/>
      <c r="G67" s="48"/>
      <c r="H67" s="49" t="s">
        <v>54</v>
      </c>
      <c r="I67" s="50"/>
      <c r="J67" s="50"/>
      <c r="K67" s="50"/>
      <c r="L67" s="50"/>
      <c r="M67" s="44">
        <v>1751.3164774105805</v>
      </c>
      <c r="N67" s="21">
        <v>245.69688726989415</v>
      </c>
      <c r="O67" s="21">
        <v>1505.6195901406863</v>
      </c>
      <c r="P67" s="2" t="s">
        <v>0</v>
      </c>
    </row>
    <row r="68" spans="1:16" ht="14.25">
      <c r="A68" s="31"/>
      <c r="B68" s="32"/>
      <c r="C68" s="26"/>
      <c r="D68" s="26"/>
      <c r="E68" s="34"/>
      <c r="F68" s="34" t="s">
        <v>55</v>
      </c>
      <c r="G68" s="35"/>
      <c r="H68" s="36"/>
      <c r="I68" s="37"/>
      <c r="J68" s="37"/>
      <c r="K68" s="37"/>
      <c r="L68" s="37"/>
      <c r="M68" s="44">
        <v>35.026329548211606</v>
      </c>
      <c r="N68" s="21">
        <v>16.76138013990029</v>
      </c>
      <c r="O68" s="21">
        <v>18.26494940831132</v>
      </c>
      <c r="P68" s="2" t="s">
        <v>0</v>
      </c>
    </row>
    <row r="69" spans="1:16" ht="14.25">
      <c r="A69" s="31"/>
      <c r="B69" s="42"/>
      <c r="C69" s="34"/>
      <c r="D69" s="34"/>
      <c r="E69" s="26"/>
      <c r="F69" s="34"/>
      <c r="G69" s="35" t="s">
        <v>56</v>
      </c>
      <c r="H69" s="36"/>
      <c r="I69" s="37"/>
      <c r="J69" s="37"/>
      <c r="K69" s="37"/>
      <c r="L69" s="37"/>
      <c r="M69" s="44">
        <v>2.562902162064264</v>
      </c>
      <c r="N69" s="21">
        <v>1.3839671675147027</v>
      </c>
      <c r="O69" s="21">
        <v>1.1789349945495613</v>
      </c>
      <c r="P69" s="2" t="s">
        <v>0</v>
      </c>
    </row>
    <row r="70" spans="1:16" ht="14.25">
      <c r="A70" s="31"/>
      <c r="B70" s="42"/>
      <c r="C70" s="34"/>
      <c r="D70" s="34"/>
      <c r="E70" s="26"/>
      <c r="F70" s="34"/>
      <c r="G70" s="35" t="s">
        <v>57</v>
      </c>
      <c r="H70" s="36"/>
      <c r="I70" s="37"/>
      <c r="J70" s="37"/>
      <c r="K70" s="37"/>
      <c r="L70" s="37"/>
      <c r="M70" s="44">
        <v>32.463427386147345</v>
      </c>
      <c r="N70" s="21">
        <v>15.377412972385585</v>
      </c>
      <c r="O70" s="21">
        <v>17.08601441376176</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58.285520969665491</v>
      </c>
      <c r="O74" s="21">
        <v>-58.285520969665491</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34.113936378516733</v>
      </c>
      <c r="O76" s="21">
        <v>-34.113936378516733</v>
      </c>
      <c r="P76" s="2" t="s">
        <v>0</v>
      </c>
    </row>
    <row r="77" spans="1:16" ht="14.25">
      <c r="A77" s="31"/>
      <c r="B77" s="42"/>
      <c r="C77" s="34"/>
      <c r="D77" s="34"/>
      <c r="E77" s="26"/>
      <c r="F77" s="34"/>
      <c r="G77" s="35" t="s">
        <v>64</v>
      </c>
      <c r="H77" s="36"/>
      <c r="I77" s="37"/>
      <c r="J77" s="37"/>
      <c r="K77" s="37"/>
      <c r="L77" s="37"/>
      <c r="M77" s="44">
        <v>0</v>
      </c>
      <c r="N77" s="21">
        <v>24.171584591148765</v>
      </c>
      <c r="O77" s="21">
        <v>-24.171584591148765</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19.860783154556671</v>
      </c>
      <c r="O84" s="21">
        <v>-19.860783154556671</v>
      </c>
      <c r="P84" s="2" t="s">
        <v>0</v>
      </c>
    </row>
    <row r="85" spans="1:16" ht="14.25">
      <c r="A85" s="31"/>
      <c r="B85" s="32"/>
      <c r="C85" s="26"/>
      <c r="D85" s="26"/>
      <c r="E85" s="34"/>
      <c r="F85" s="34" t="s">
        <v>72</v>
      </c>
      <c r="G85" s="35"/>
      <c r="H85" s="36"/>
      <c r="I85" s="37"/>
      <c r="J85" s="37"/>
      <c r="K85" s="37"/>
      <c r="L85" s="37"/>
      <c r="M85" s="44">
        <v>0</v>
      </c>
      <c r="N85" s="21">
        <v>11.662913438833778</v>
      </c>
      <c r="O85" s="21">
        <v>-11.662913438833778</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11.662913438833778</v>
      </c>
      <c r="O90" s="21">
        <v>-11.662913438833778</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11.662913438833778</v>
      </c>
      <c r="O99" s="21">
        <v>-11.662913438833778</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0.27337623062018818</v>
      </c>
      <c r="N109" s="21">
        <v>4.4423637475780575</v>
      </c>
      <c r="O109" s="21">
        <v>-4.1689875169578698</v>
      </c>
      <c r="P109" s="2" t="s">
        <v>0</v>
      </c>
    </row>
    <row r="110" spans="1:16" ht="14.25">
      <c r="A110" s="31"/>
      <c r="B110" s="42"/>
      <c r="C110" s="34"/>
      <c r="D110" s="34"/>
      <c r="E110" s="26"/>
      <c r="F110" s="34"/>
      <c r="G110" s="35" t="s">
        <v>149</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0.27337623062018818</v>
      </c>
      <c r="N111" s="21">
        <v>4.4423637475780575</v>
      </c>
      <c r="O111" s="21">
        <v>-4.1689875169578698</v>
      </c>
      <c r="P111" s="2" t="s">
        <v>0</v>
      </c>
    </row>
    <row r="112" spans="1:16" ht="14.25">
      <c r="A112" s="31"/>
      <c r="B112" s="32"/>
      <c r="C112" s="26"/>
      <c r="D112" s="26"/>
      <c r="E112" s="34"/>
      <c r="F112" s="34" t="s">
        <v>97</v>
      </c>
      <c r="G112" s="35"/>
      <c r="H112" s="36"/>
      <c r="I112" s="37"/>
      <c r="J112" s="37"/>
      <c r="K112" s="37"/>
      <c r="L112" s="37"/>
      <c r="M112" s="44">
        <v>270.97735419649604</v>
      </c>
      <c r="N112" s="21">
        <v>20.759507512720539</v>
      </c>
      <c r="O112" s="21">
        <v>250.21784668377546</v>
      </c>
      <c r="P112" s="2" t="s">
        <v>0</v>
      </c>
    </row>
    <row r="113" spans="1:16" ht="14.25">
      <c r="A113" s="31"/>
      <c r="B113" s="42"/>
      <c r="C113" s="34"/>
      <c r="D113" s="34"/>
      <c r="E113" s="26"/>
      <c r="F113" s="34"/>
      <c r="G113" s="35" t="s">
        <v>98</v>
      </c>
      <c r="H113" s="36"/>
      <c r="I113" s="37"/>
      <c r="J113" s="37"/>
      <c r="K113" s="37"/>
      <c r="L113" s="37"/>
      <c r="M113" s="44">
        <v>63.218253330918515</v>
      </c>
      <c r="N113" s="21">
        <v>16.573433981348906</v>
      </c>
      <c r="O113" s="21">
        <v>46.644819349569609</v>
      </c>
      <c r="P113" s="2" t="s">
        <v>0</v>
      </c>
    </row>
    <row r="114" spans="1:16" ht="15">
      <c r="A114" s="7"/>
      <c r="B114" s="83"/>
      <c r="C114" s="84"/>
      <c r="D114" s="84"/>
      <c r="E114" s="16"/>
      <c r="F114" s="16"/>
      <c r="G114" s="89" t="s">
        <v>99</v>
      </c>
      <c r="H114" s="18"/>
      <c r="I114" s="19"/>
      <c r="J114" s="17"/>
      <c r="K114" s="17"/>
      <c r="L114" s="17"/>
      <c r="M114" s="44">
        <v>204.68361827110039</v>
      </c>
      <c r="N114" s="21">
        <v>0</v>
      </c>
      <c r="O114" s="21">
        <v>204.68361827110039</v>
      </c>
      <c r="P114" s="2" t="s">
        <v>0</v>
      </c>
    </row>
    <row r="115" spans="1:16" ht="14.25">
      <c r="A115" s="31"/>
      <c r="B115" s="42"/>
      <c r="C115" s="34"/>
      <c r="D115" s="34"/>
      <c r="E115" s="26"/>
      <c r="F115" s="47"/>
      <c r="G115" s="48" t="s">
        <v>33</v>
      </c>
      <c r="H115" s="49"/>
      <c r="I115" s="50"/>
      <c r="J115" s="50"/>
      <c r="K115" s="50"/>
      <c r="L115" s="50"/>
      <c r="M115" s="44">
        <v>3.0754825944771169</v>
      </c>
      <c r="N115" s="21">
        <v>4.1860735313716315</v>
      </c>
      <c r="O115" s="21">
        <v>-1.1105909368945144</v>
      </c>
      <c r="P115" s="2" t="s">
        <v>0</v>
      </c>
    </row>
    <row r="116" spans="1:16" ht="14.25">
      <c r="A116" s="31"/>
      <c r="B116" s="42"/>
      <c r="C116" s="34"/>
      <c r="D116" s="34"/>
      <c r="F116" s="26" t="s">
        <v>100</v>
      </c>
      <c r="G116" s="48"/>
      <c r="H116" s="49"/>
      <c r="I116" s="50"/>
      <c r="J116" s="50"/>
      <c r="K116" s="50"/>
      <c r="L116" s="50"/>
      <c r="M116" s="44">
        <v>535.12201122892873</v>
      </c>
      <c r="N116" s="21">
        <v>26.908764100233398</v>
      </c>
      <c r="O116" s="21">
        <v>508.21324712869523</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6"/>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388.19424748066717</v>
      </c>
      <c r="N120" s="21">
        <v>423.50933067247132</v>
      </c>
      <c r="O120" s="21">
        <v>-35.315083191804156</v>
      </c>
      <c r="P120" s="2" t="s">
        <v>0</v>
      </c>
    </row>
    <row r="121" spans="1:16" ht="14.25">
      <c r="A121" s="107"/>
      <c r="B121" s="46"/>
      <c r="C121" s="47"/>
      <c r="D121" s="47"/>
      <c r="E121" s="26"/>
      <c r="F121" s="47" t="s">
        <v>102</v>
      </c>
      <c r="G121" s="48"/>
      <c r="H121" s="49"/>
      <c r="I121" s="50"/>
      <c r="J121" s="50"/>
      <c r="K121" s="50"/>
      <c r="L121" s="50"/>
      <c r="M121" s="44">
        <v>76.887064861927925</v>
      </c>
      <c r="N121" s="21">
        <v>68.632811298639609</v>
      </c>
      <c r="O121" s="21">
        <v>8.2542535632883123</v>
      </c>
      <c r="P121" s="2" t="s">
        <v>0</v>
      </c>
    </row>
    <row r="122" spans="1:16" ht="14.25">
      <c r="A122" s="107"/>
      <c r="B122" s="46"/>
      <c r="C122" s="47"/>
      <c r="D122" s="47"/>
      <c r="E122" s="26"/>
      <c r="F122" s="47" t="s">
        <v>103</v>
      </c>
      <c r="G122" s="48"/>
      <c r="H122" s="49"/>
      <c r="I122" s="50"/>
      <c r="J122" s="50"/>
      <c r="K122" s="50"/>
      <c r="L122" s="50"/>
      <c r="M122" s="44">
        <v>311.30718261873926</v>
      </c>
      <c r="N122" s="21">
        <v>354.87651937383174</v>
      </c>
      <c r="O122" s="21">
        <v>-43.569336755092486</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43.398476610954873</v>
      </c>
      <c r="N124" s="21">
        <v>13.497951386871792</v>
      </c>
      <c r="O124" s="21">
        <v>29.900525224083083</v>
      </c>
      <c r="P124" s="2" t="s">
        <v>0</v>
      </c>
    </row>
    <row r="125" spans="1:16" ht="14.25">
      <c r="A125" s="107"/>
      <c r="B125" s="46"/>
      <c r="C125" s="47"/>
      <c r="D125" s="47"/>
      <c r="E125" s="26"/>
      <c r="F125" s="47"/>
      <c r="G125" s="48"/>
      <c r="H125" s="49" t="s">
        <v>106</v>
      </c>
      <c r="I125" s="50"/>
      <c r="J125" s="50"/>
      <c r="K125" s="50"/>
      <c r="L125" s="50"/>
      <c r="M125" s="44">
        <v>43.740196899230106</v>
      </c>
      <c r="N125" s="21">
        <v>58.434169295065225</v>
      </c>
      <c r="O125" s="21">
        <v>-14.693972395835113</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105.42070893291007</v>
      </c>
      <c r="N127" s="21">
        <v>24.410788792941428</v>
      </c>
      <c r="O127" s="21">
        <v>81.009920139968642</v>
      </c>
      <c r="P127" s="2" t="s">
        <v>0</v>
      </c>
    </row>
    <row r="128" spans="1:16" ht="14.25">
      <c r="A128" s="107"/>
      <c r="B128" s="46"/>
      <c r="C128" s="47"/>
      <c r="D128" s="47"/>
      <c r="E128" s="26"/>
      <c r="F128" s="47" t="s">
        <v>108</v>
      </c>
      <c r="G128" s="48"/>
      <c r="H128" s="49"/>
      <c r="I128" s="50"/>
      <c r="J128" s="37"/>
      <c r="K128" s="37"/>
      <c r="L128" s="37"/>
      <c r="M128" s="44">
        <v>81.500288753643602</v>
      </c>
      <c r="N128" s="21">
        <v>0</v>
      </c>
      <c r="O128" s="21">
        <v>81.500288753643602</v>
      </c>
      <c r="P128" s="2" t="s">
        <v>0</v>
      </c>
    </row>
    <row r="129" spans="1:16" ht="14.25">
      <c r="A129" s="107"/>
      <c r="B129" s="46"/>
      <c r="C129" s="47"/>
      <c r="D129" s="47"/>
      <c r="E129" s="26"/>
      <c r="F129" s="47" t="s">
        <v>109</v>
      </c>
      <c r="G129" s="48"/>
      <c r="H129" s="49"/>
      <c r="I129" s="50"/>
      <c r="J129" s="37"/>
      <c r="K129" s="37"/>
      <c r="L129" s="37"/>
      <c r="M129" s="44">
        <v>23.920420179266465</v>
      </c>
      <c r="N129" s="21">
        <v>24.410788792941428</v>
      </c>
      <c r="O129" s="21">
        <v>-0.49036861367496393</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23.920420179266465</v>
      </c>
      <c r="N131" s="21">
        <v>24.410788792941428</v>
      </c>
      <c r="O131" s="21">
        <v>-0.49036861367496393</v>
      </c>
      <c r="P131" s="2" t="s">
        <v>0</v>
      </c>
    </row>
    <row r="132" spans="1:16" ht="14.25">
      <c r="A132" s="31"/>
      <c r="B132" s="42"/>
      <c r="C132" s="34"/>
      <c r="D132" s="34"/>
      <c r="E132" s="34"/>
      <c r="F132" s="34"/>
      <c r="G132" s="35"/>
      <c r="H132" s="36"/>
      <c r="I132" s="37"/>
      <c r="J132" s="37"/>
      <c r="K132" s="37"/>
      <c r="L132" s="37"/>
      <c r="M132" s="40"/>
      <c r="N132" s="40"/>
      <c r="O132" s="41"/>
      <c r="P132" s="2" t="s">
        <v>0</v>
      </c>
    </row>
    <row r="133" spans="1:16" ht="15">
      <c r="A133" s="109"/>
      <c r="B133" s="39" t="s">
        <v>156</v>
      </c>
      <c r="C133" s="34"/>
      <c r="D133" s="34"/>
      <c r="E133" s="26"/>
      <c r="F133" s="34"/>
      <c r="G133" s="35"/>
      <c r="H133" s="36"/>
      <c r="I133" s="37"/>
      <c r="J133" s="35"/>
      <c r="K133" s="35"/>
      <c r="L133" s="37"/>
      <c r="M133" s="44">
        <v>1871.260298595188</v>
      </c>
      <c r="N133" s="21">
        <v>1530.1209348100206</v>
      </c>
      <c r="O133" s="21">
        <v>341.13936378516729</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151</v>
      </c>
      <c r="D135" s="33"/>
      <c r="E135" s="24"/>
      <c r="F135" s="33"/>
      <c r="G135" s="111"/>
      <c r="H135" s="112"/>
      <c r="I135" s="113"/>
      <c r="J135" s="111"/>
      <c r="K135" s="111"/>
      <c r="L135" s="113"/>
      <c r="M135" s="44">
        <v>1871.260298595188</v>
      </c>
      <c r="N135" s="21">
        <v>1530.1209348100206</v>
      </c>
      <c r="O135" s="21">
        <v>341.13936378516729</v>
      </c>
      <c r="P135" s="110" t="s">
        <v>0</v>
      </c>
    </row>
    <row r="136" spans="1:16" ht="15">
      <c r="A136" s="109"/>
      <c r="B136" s="39"/>
      <c r="C136" s="34"/>
      <c r="D136" s="34" t="s">
        <v>115</v>
      </c>
      <c r="E136" s="26"/>
      <c r="F136" s="34"/>
      <c r="G136" s="35"/>
      <c r="H136" s="36"/>
      <c r="I136" s="37"/>
      <c r="J136" s="35"/>
      <c r="K136" s="35"/>
      <c r="L136" s="37"/>
      <c r="M136" s="44">
        <v>112.59683498669001</v>
      </c>
      <c r="N136" s="21">
        <v>135.73129850292341</v>
      </c>
      <c r="O136" s="21">
        <v>-23.134463516233421</v>
      </c>
      <c r="P136" s="110" t="s">
        <v>0</v>
      </c>
    </row>
    <row r="137" spans="1:16" ht="15">
      <c r="A137" s="109"/>
      <c r="B137" s="39"/>
      <c r="C137" s="34"/>
      <c r="D137" s="34"/>
      <c r="E137" s="26" t="s">
        <v>116</v>
      </c>
      <c r="F137" s="34"/>
      <c r="G137" s="35"/>
      <c r="H137" s="36"/>
      <c r="I137" s="37"/>
      <c r="J137" s="35"/>
      <c r="K137" s="35"/>
      <c r="L137" s="37"/>
      <c r="M137" s="44">
        <v>0</v>
      </c>
      <c r="N137" s="21">
        <v>135.73129850292341</v>
      </c>
      <c r="O137" s="21">
        <v>-135.73129850292341</v>
      </c>
      <c r="P137" s="110" t="s">
        <v>0</v>
      </c>
    </row>
    <row r="138" spans="1:16" ht="15">
      <c r="A138" s="109"/>
      <c r="B138" s="39"/>
      <c r="C138" s="34"/>
      <c r="D138" s="34"/>
      <c r="E138" s="26" t="s">
        <v>117</v>
      </c>
      <c r="F138" s="34"/>
      <c r="G138" s="35"/>
      <c r="H138" s="36"/>
      <c r="I138" s="37"/>
      <c r="J138" s="35"/>
      <c r="K138" s="35"/>
      <c r="L138" s="37"/>
      <c r="M138" s="44">
        <v>112.59683498669001</v>
      </c>
      <c r="N138" s="21">
        <v>0</v>
      </c>
      <c r="O138" s="21">
        <v>112.59683498669001</v>
      </c>
      <c r="P138" s="110" t="s">
        <v>0</v>
      </c>
    </row>
    <row r="139" spans="1:16" ht="15">
      <c r="A139" s="109"/>
      <c r="B139" s="39"/>
      <c r="C139" s="34"/>
      <c r="D139" s="34" t="s">
        <v>118</v>
      </c>
      <c r="E139" s="26"/>
      <c r="F139" s="34"/>
      <c r="G139" s="35"/>
      <c r="H139" s="36"/>
      <c r="I139" s="37"/>
      <c r="J139" s="35"/>
      <c r="K139" s="35"/>
      <c r="L139" s="37"/>
      <c r="M139" s="44">
        <v>442.0151928840167</v>
      </c>
      <c r="N139" s="21">
        <v>440.47745158677822</v>
      </c>
      <c r="O139" s="21">
        <v>1.5377412972385196</v>
      </c>
      <c r="P139" s="110" t="s">
        <v>0</v>
      </c>
    </row>
    <row r="140" spans="1:16" ht="15">
      <c r="A140" s="109"/>
      <c r="B140" s="39"/>
      <c r="C140" s="34"/>
      <c r="D140" s="34"/>
      <c r="E140" s="26" t="s">
        <v>119</v>
      </c>
      <c r="F140" s="34"/>
      <c r="G140" s="35"/>
      <c r="H140" s="36"/>
      <c r="I140" s="37"/>
      <c r="J140" s="35"/>
      <c r="K140" s="35"/>
      <c r="L140" s="37"/>
      <c r="M140" s="44">
        <v>0</v>
      </c>
      <c r="N140" s="21">
        <v>440.47745158677822</v>
      </c>
      <c r="O140" s="21">
        <v>-440.47745158677822</v>
      </c>
      <c r="P140" s="110" t="s">
        <v>0</v>
      </c>
    </row>
    <row r="141" spans="1:16" ht="15">
      <c r="A141" s="109"/>
      <c r="B141" s="39"/>
      <c r="C141" s="34"/>
      <c r="D141" s="34"/>
      <c r="E141" s="26" t="s">
        <v>120</v>
      </c>
      <c r="F141" s="34"/>
      <c r="G141" s="35"/>
      <c r="H141" s="36"/>
      <c r="I141" s="37"/>
      <c r="J141" s="35"/>
      <c r="K141" s="35"/>
      <c r="L141" s="37"/>
      <c r="M141" s="44">
        <v>442.0151928840167</v>
      </c>
      <c r="N141" s="21">
        <v>0</v>
      </c>
      <c r="O141" s="21">
        <v>442.0151928840167</v>
      </c>
      <c r="P141" s="110" t="s">
        <v>0</v>
      </c>
    </row>
    <row r="142" spans="1:16" ht="15">
      <c r="A142" s="109"/>
      <c r="B142" s="39"/>
      <c r="C142" s="34"/>
      <c r="D142" s="26" t="s">
        <v>121</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1316.6482707244813</v>
      </c>
      <c r="N143" s="21">
        <v>361.54006499519886</v>
      </c>
      <c r="O143" s="21">
        <v>955.10820572928242</v>
      </c>
      <c r="P143" s="110" t="s">
        <v>0</v>
      </c>
    </row>
    <row r="144" spans="1:16" ht="15">
      <c r="A144" s="109"/>
      <c r="B144" s="39"/>
      <c r="C144" s="34"/>
      <c r="D144" s="34"/>
      <c r="E144" s="26" t="s">
        <v>119</v>
      </c>
      <c r="F144" s="34"/>
      <c r="G144" s="35"/>
      <c r="H144" s="36"/>
      <c r="I144" s="37"/>
      <c r="J144" s="35"/>
      <c r="K144" s="35"/>
      <c r="L144" s="37"/>
      <c r="M144" s="44">
        <v>0</v>
      </c>
      <c r="N144" s="21">
        <v>361.54006499519886</v>
      </c>
      <c r="O144" s="21">
        <v>-361.54006499519886</v>
      </c>
      <c r="P144" s="110" t="s">
        <v>0</v>
      </c>
    </row>
    <row r="145" spans="1:16" ht="15">
      <c r="A145" s="109"/>
      <c r="B145" s="39"/>
      <c r="C145" s="34"/>
      <c r="D145" s="34"/>
      <c r="E145" s="26" t="s">
        <v>120</v>
      </c>
      <c r="F145" s="34"/>
      <c r="G145" s="35"/>
      <c r="H145" s="36"/>
      <c r="I145" s="37"/>
      <c r="J145" s="35"/>
      <c r="K145" s="35"/>
      <c r="L145" s="37"/>
      <c r="M145" s="44">
        <v>1316.6482707244813</v>
      </c>
      <c r="N145" s="21">
        <v>0</v>
      </c>
      <c r="O145" s="21">
        <v>1316.6482707244813</v>
      </c>
      <c r="P145" s="110" t="s">
        <v>0</v>
      </c>
    </row>
    <row r="146" spans="1:16" ht="14.25">
      <c r="A146" s="109"/>
      <c r="B146" s="42"/>
      <c r="C146" s="34"/>
      <c r="D146" s="34" t="s">
        <v>123</v>
      </c>
      <c r="E146" s="26"/>
      <c r="F146" s="34"/>
      <c r="G146" s="35"/>
      <c r="H146" s="36"/>
      <c r="I146" s="37"/>
      <c r="J146" s="2"/>
      <c r="K146" s="2"/>
      <c r="L146" s="37"/>
      <c r="M146" s="44">
        <v>0</v>
      </c>
      <c r="N146" s="21">
        <v>592.37211972512023</v>
      </c>
      <c r="O146" s="21">
        <v>-592.37211972512023</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-139.50730768836453</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2.562902162064264</v>
      </c>
      <c r="N162" s="21">
        <v>1.3839671675147027</v>
      </c>
      <c r="O162" s="21">
        <v>1.1789349945495613</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1999</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3032.9</v>
      </c>
      <c r="N9" s="21">
        <v>3125.3</v>
      </c>
      <c r="O9" s="21">
        <v>-92.400000000000375</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2">
        <v>2953.9</v>
      </c>
      <c r="N11" s="22">
        <v>3102.3</v>
      </c>
      <c r="O11" s="22">
        <v>-148.4</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2686.1</v>
      </c>
      <c r="N13" s="22">
        <v>2643.7</v>
      </c>
      <c r="O13" s="22">
        <v>42.399999999999636</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543.1</v>
      </c>
      <c r="N15" s="22">
        <v>1796.9</v>
      </c>
      <c r="O15" s="22">
        <v>-1253.8</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45">
        <v>2143</v>
      </c>
      <c r="N17" s="45">
        <v>846.8</v>
      </c>
      <c r="O17" s="45">
        <v>1296.2</v>
      </c>
      <c r="P17" s="2" t="s">
        <v>0</v>
      </c>
    </row>
    <row r="18" spans="1:16" ht="14.25">
      <c r="A18" s="31"/>
      <c r="B18" s="32"/>
      <c r="C18" s="26"/>
      <c r="D18" s="26"/>
      <c r="E18" s="34"/>
      <c r="F18" s="34" t="s">
        <v>21</v>
      </c>
      <c r="G18" s="35"/>
      <c r="H18" s="36"/>
      <c r="I18" s="37"/>
      <c r="J18" s="37"/>
      <c r="K18" s="37"/>
      <c r="L18" s="38"/>
      <c r="M18" s="45">
        <v>349.5</v>
      </c>
      <c r="N18" s="45">
        <v>446.9</v>
      </c>
      <c r="O18" s="22">
        <v>-97.4</v>
      </c>
      <c r="P18" s="2" t="s">
        <v>0</v>
      </c>
    </row>
    <row r="19" spans="1:16" ht="14.25">
      <c r="A19" s="31"/>
      <c r="B19" s="42"/>
      <c r="C19" s="34"/>
      <c r="D19" s="34"/>
      <c r="E19" s="26"/>
      <c r="F19" s="34"/>
      <c r="G19" s="35" t="s">
        <v>22</v>
      </c>
      <c r="H19" s="36"/>
      <c r="I19" s="37"/>
      <c r="J19" s="37"/>
      <c r="K19" s="37"/>
      <c r="L19" s="38"/>
      <c r="M19" s="45">
        <v>192</v>
      </c>
      <c r="N19" s="45">
        <v>293.7</v>
      </c>
      <c r="O19" s="22">
        <v>-101.7</v>
      </c>
      <c r="P19" s="2" t="s">
        <v>0</v>
      </c>
    </row>
    <row r="20" spans="1:16" ht="14.25">
      <c r="A20" s="31"/>
      <c r="B20" s="42"/>
      <c r="C20" s="34"/>
      <c r="D20" s="34"/>
      <c r="E20" s="34"/>
      <c r="F20" s="26"/>
      <c r="G20" s="35"/>
      <c r="H20" s="36" t="s">
        <v>23</v>
      </c>
      <c r="I20" s="37"/>
      <c r="J20" s="37"/>
      <c r="K20" s="37"/>
      <c r="L20" s="38"/>
      <c r="M20" s="45">
        <v>12</v>
      </c>
      <c r="N20" s="22">
        <v>0</v>
      </c>
      <c r="O20" s="22">
        <v>12</v>
      </c>
      <c r="P20" s="2" t="s">
        <v>0</v>
      </c>
    </row>
    <row r="21" spans="1:16" ht="14.25">
      <c r="A21" s="31"/>
      <c r="B21" s="42"/>
      <c r="C21" s="34"/>
      <c r="D21" s="34"/>
      <c r="E21" s="34"/>
      <c r="F21" s="26"/>
      <c r="G21" s="35"/>
      <c r="H21" s="36" t="s">
        <v>24</v>
      </c>
      <c r="I21" s="37"/>
      <c r="J21" s="37"/>
      <c r="K21" s="37"/>
      <c r="L21" s="38"/>
      <c r="M21" s="45">
        <v>5</v>
      </c>
      <c r="N21" s="22">
        <v>139.69999999999999</v>
      </c>
      <c r="O21" s="22">
        <v>-134.69999999999999</v>
      </c>
      <c r="P21" s="2" t="s">
        <v>0</v>
      </c>
    </row>
    <row r="22" spans="1:16" ht="14.25">
      <c r="A22" s="31"/>
      <c r="B22" s="42"/>
      <c r="C22" s="34"/>
      <c r="D22" s="34"/>
      <c r="E22" s="34"/>
      <c r="F22" s="26"/>
      <c r="G22" s="35"/>
      <c r="H22" s="36" t="s">
        <v>25</v>
      </c>
      <c r="I22" s="37"/>
      <c r="J22" s="37"/>
      <c r="K22" s="37"/>
      <c r="L22" s="38"/>
      <c r="M22" s="45">
        <v>175</v>
      </c>
      <c r="N22" s="22">
        <v>154</v>
      </c>
      <c r="O22" s="22">
        <v>21</v>
      </c>
      <c r="P22" s="2" t="s">
        <v>0</v>
      </c>
    </row>
    <row r="23" spans="1:16" ht="14.25">
      <c r="A23" s="31"/>
      <c r="B23" s="42"/>
      <c r="C23" s="34"/>
      <c r="D23" s="34"/>
      <c r="E23" s="26"/>
      <c r="F23" s="34"/>
      <c r="G23" s="35" t="s">
        <v>26</v>
      </c>
      <c r="H23" s="36"/>
      <c r="I23" s="37"/>
      <c r="J23" s="37"/>
      <c r="K23" s="37"/>
      <c r="L23" s="38"/>
      <c r="M23" s="45">
        <v>157.5</v>
      </c>
      <c r="N23" s="45">
        <v>153.19999999999999</v>
      </c>
      <c r="O23" s="22">
        <v>4.3000000000000114</v>
      </c>
      <c r="P23" s="2" t="s">
        <v>0</v>
      </c>
    </row>
    <row r="24" spans="1:16" ht="14.25">
      <c r="A24" s="31"/>
      <c r="B24" s="42"/>
      <c r="C24" s="34"/>
      <c r="D24" s="34"/>
      <c r="E24" s="34"/>
      <c r="F24" s="26"/>
      <c r="G24" s="35"/>
      <c r="H24" s="36" t="s">
        <v>27</v>
      </c>
      <c r="I24" s="37"/>
      <c r="J24" s="37"/>
      <c r="K24" s="37"/>
      <c r="L24" s="38"/>
      <c r="M24" s="45">
        <v>98.9</v>
      </c>
      <c r="N24" s="22">
        <v>70.2</v>
      </c>
      <c r="O24" s="22">
        <v>28.7</v>
      </c>
      <c r="P24" s="2" t="s">
        <v>0</v>
      </c>
    </row>
    <row r="25" spans="1:16" ht="14.25">
      <c r="A25" s="31"/>
      <c r="B25" s="42"/>
      <c r="C25" s="34"/>
      <c r="D25" s="34"/>
      <c r="E25" s="34"/>
      <c r="F25" s="26"/>
      <c r="G25" s="35"/>
      <c r="H25" s="36" t="s">
        <v>28</v>
      </c>
      <c r="I25" s="37"/>
      <c r="J25" s="37"/>
      <c r="K25" s="37"/>
      <c r="L25" s="38"/>
      <c r="M25" s="45">
        <v>9.1999999999999993</v>
      </c>
      <c r="N25" s="22">
        <v>40</v>
      </c>
      <c r="O25" s="22">
        <v>-30.8</v>
      </c>
      <c r="P25" s="2" t="s">
        <v>0</v>
      </c>
    </row>
    <row r="26" spans="1:16" ht="14.25">
      <c r="A26" s="31"/>
      <c r="B26" s="42"/>
      <c r="C26" s="34"/>
      <c r="D26" s="34"/>
      <c r="E26" s="34"/>
      <c r="F26" s="26"/>
      <c r="G26" s="35"/>
      <c r="H26" s="36" t="s">
        <v>25</v>
      </c>
      <c r="I26" s="37"/>
      <c r="J26" s="37"/>
      <c r="K26" s="37"/>
      <c r="L26" s="38"/>
      <c r="M26" s="45">
        <v>49.4</v>
      </c>
      <c r="N26" s="22">
        <v>43</v>
      </c>
      <c r="O26" s="22">
        <v>6.4</v>
      </c>
      <c r="P26" s="2" t="s">
        <v>0</v>
      </c>
    </row>
    <row r="27" spans="1:16" ht="14.25">
      <c r="A27" s="31"/>
      <c r="B27" s="42"/>
      <c r="C27" s="34"/>
      <c r="D27" s="34"/>
      <c r="E27" s="26"/>
      <c r="F27" s="47"/>
      <c r="G27" s="48" t="s">
        <v>29</v>
      </c>
      <c r="H27" s="36"/>
      <c r="I27" s="37"/>
      <c r="J27" s="37"/>
      <c r="K27" s="37"/>
      <c r="L27" s="38"/>
      <c r="M27" s="45">
        <v>0</v>
      </c>
      <c r="N27" s="45">
        <v>0</v>
      </c>
      <c r="O27" s="22">
        <v>0</v>
      </c>
      <c r="P27" s="2" t="s">
        <v>0</v>
      </c>
    </row>
    <row r="28" spans="1:16" ht="15">
      <c r="A28" s="7"/>
      <c r="B28" s="83"/>
      <c r="C28" s="84"/>
      <c r="D28" s="84"/>
      <c r="E28" s="9"/>
      <c r="F28" s="84" t="s">
        <v>47</v>
      </c>
      <c r="G28" s="5"/>
      <c r="H28" s="10"/>
      <c r="I28" s="11"/>
      <c r="J28" s="17"/>
      <c r="K28" s="17"/>
      <c r="L28" s="20"/>
      <c r="M28" s="22">
        <v>1037.5999999999999</v>
      </c>
      <c r="N28" s="22">
        <v>233.8</v>
      </c>
      <c r="O28" s="22">
        <v>803.8</v>
      </c>
      <c r="P28" s="2" t="s">
        <v>0</v>
      </c>
    </row>
    <row r="29" spans="1:16" ht="14.25">
      <c r="A29" s="31"/>
      <c r="B29" s="32"/>
      <c r="C29" s="26"/>
      <c r="D29" s="26"/>
      <c r="E29" s="34"/>
      <c r="F29" s="34" t="s">
        <v>55</v>
      </c>
      <c r="G29" s="35"/>
      <c r="H29" s="36"/>
      <c r="I29" s="37"/>
      <c r="J29" s="37"/>
      <c r="K29" s="37"/>
      <c r="L29" s="38"/>
      <c r="M29" s="22">
        <v>20.5</v>
      </c>
      <c r="N29" s="22">
        <v>9.8000000000000007</v>
      </c>
      <c r="O29" s="22">
        <v>10.7</v>
      </c>
      <c r="P29" s="2" t="s">
        <v>0</v>
      </c>
    </row>
    <row r="30" spans="1:16" ht="14.25">
      <c r="A30" s="31"/>
      <c r="B30" s="42"/>
      <c r="C30" s="34"/>
      <c r="D30" s="34"/>
      <c r="E30" s="26"/>
      <c r="F30" s="34"/>
      <c r="G30" s="35" t="s">
        <v>56</v>
      </c>
      <c r="H30" s="36"/>
      <c r="I30" s="37"/>
      <c r="J30" s="37"/>
      <c r="K30" s="37"/>
      <c r="L30" s="38"/>
      <c r="M30" s="85">
        <v>1.5</v>
      </c>
      <c r="N30" s="85">
        <v>0.8</v>
      </c>
      <c r="O30" s="65">
        <v>0.7</v>
      </c>
      <c r="P30" s="2" t="s">
        <v>0</v>
      </c>
    </row>
    <row r="31" spans="1:16" ht="14.25">
      <c r="A31" s="31"/>
      <c r="B31" s="42"/>
      <c r="C31" s="34"/>
      <c r="D31" s="34"/>
      <c r="E31" s="26"/>
      <c r="F31" s="34"/>
      <c r="G31" s="35" t="s">
        <v>57</v>
      </c>
      <c r="H31" s="36"/>
      <c r="I31" s="37"/>
      <c r="J31" s="37"/>
      <c r="K31" s="37"/>
      <c r="L31" s="38"/>
      <c r="M31" s="65">
        <v>19</v>
      </c>
      <c r="N31" s="65">
        <v>9</v>
      </c>
      <c r="O31" s="65">
        <v>10</v>
      </c>
      <c r="P31" s="2" t="s">
        <v>0</v>
      </c>
    </row>
    <row r="32" spans="1:16" ht="14.25">
      <c r="A32" s="31"/>
      <c r="B32" s="32"/>
      <c r="C32" s="26"/>
      <c r="D32" s="26"/>
      <c r="E32" s="34"/>
      <c r="F32" s="34" t="s">
        <v>58</v>
      </c>
      <c r="G32" s="35"/>
      <c r="H32" s="36"/>
      <c r="I32" s="37"/>
      <c r="J32" s="37"/>
      <c r="K32" s="37"/>
      <c r="L32" s="38"/>
      <c r="M32" s="22">
        <v>33.799999999999997</v>
      </c>
      <c r="N32" s="22">
        <v>3.8</v>
      </c>
      <c r="O32" s="65">
        <v>30</v>
      </c>
      <c r="P32" s="2" t="s">
        <v>0</v>
      </c>
    </row>
    <row r="33" spans="1:16" ht="14.25">
      <c r="A33" s="31"/>
      <c r="B33" s="42"/>
      <c r="C33" s="34"/>
      <c r="D33" s="34"/>
      <c r="E33" s="26"/>
      <c r="F33" s="34"/>
      <c r="G33" s="35" t="s">
        <v>59</v>
      </c>
      <c r="H33" s="36"/>
      <c r="I33" s="37"/>
      <c r="J33" s="37"/>
      <c r="K33" s="37"/>
      <c r="L33" s="38"/>
      <c r="M33" s="65">
        <v>8.8000000000000007</v>
      </c>
      <c r="N33" s="65">
        <v>2.1</v>
      </c>
      <c r="O33" s="65">
        <v>6.7</v>
      </c>
      <c r="P33" s="2" t="s">
        <v>0</v>
      </c>
    </row>
    <row r="34" spans="1:16" ht="14.25">
      <c r="A34" s="31"/>
      <c r="B34" s="42"/>
      <c r="C34" s="34"/>
      <c r="D34" s="34"/>
      <c r="E34" s="26"/>
      <c r="F34" s="34"/>
      <c r="G34" s="35" t="s">
        <v>60</v>
      </c>
      <c r="H34" s="36"/>
      <c r="I34" s="37"/>
      <c r="J34" s="37"/>
      <c r="K34" s="37"/>
      <c r="L34" s="38"/>
      <c r="M34" s="65">
        <v>25</v>
      </c>
      <c r="N34" s="65">
        <v>1.7</v>
      </c>
      <c r="O34" s="65">
        <v>23.3</v>
      </c>
      <c r="P34" s="2" t="s">
        <v>0</v>
      </c>
    </row>
    <row r="35" spans="1:16" ht="14.25">
      <c r="A35" s="31"/>
      <c r="B35" s="32"/>
      <c r="C35" s="26"/>
      <c r="D35" s="26"/>
      <c r="E35" s="34"/>
      <c r="F35" s="34" t="s">
        <v>61</v>
      </c>
      <c r="G35" s="35"/>
      <c r="H35" s="36"/>
      <c r="I35" s="37"/>
      <c r="J35" s="37"/>
      <c r="K35" s="37"/>
      <c r="L35" s="38"/>
      <c r="M35" s="22">
        <v>15</v>
      </c>
      <c r="N35" s="22">
        <v>34.1</v>
      </c>
      <c r="O35" s="22">
        <v>-19.100000000000001</v>
      </c>
      <c r="P35" s="2" t="s">
        <v>0</v>
      </c>
    </row>
    <row r="36" spans="1:16" ht="14.25">
      <c r="A36" s="31"/>
      <c r="B36" s="32"/>
      <c r="C36" s="26"/>
      <c r="D36" s="26"/>
      <c r="E36" s="34"/>
      <c r="F36" s="34" t="s">
        <v>67</v>
      </c>
      <c r="G36" s="35"/>
      <c r="H36" s="36"/>
      <c r="I36" s="37"/>
      <c r="J36" s="37"/>
      <c r="K36" s="37"/>
      <c r="L36" s="38"/>
      <c r="M36" s="22">
        <v>97</v>
      </c>
      <c r="N36" s="22">
        <v>35</v>
      </c>
      <c r="O36" s="22">
        <v>62</v>
      </c>
      <c r="P36" s="2" t="s">
        <v>0</v>
      </c>
    </row>
    <row r="37" spans="1:16" ht="14.25">
      <c r="A37" s="31"/>
      <c r="B37" s="32"/>
      <c r="C37" s="26"/>
      <c r="D37" s="26"/>
      <c r="E37" s="34"/>
      <c r="F37" s="34" t="s">
        <v>68</v>
      </c>
      <c r="G37" s="2"/>
      <c r="H37" s="36"/>
      <c r="I37" s="37"/>
      <c r="J37" s="37"/>
      <c r="K37" s="37"/>
      <c r="L37" s="38"/>
      <c r="M37" s="21">
        <v>27</v>
      </c>
      <c r="N37" s="21">
        <v>10</v>
      </c>
      <c r="O37" s="22">
        <v>17</v>
      </c>
      <c r="P37" s="2" t="s">
        <v>0</v>
      </c>
    </row>
    <row r="38" spans="1:16" ht="14.25">
      <c r="A38" s="31"/>
      <c r="B38" s="32"/>
      <c r="C38" s="26"/>
      <c r="D38" s="26"/>
      <c r="E38" s="34"/>
      <c r="F38" s="34" t="s">
        <v>71</v>
      </c>
      <c r="G38" s="35"/>
      <c r="H38" s="36"/>
      <c r="I38" s="37"/>
      <c r="J38" s="37"/>
      <c r="K38" s="37"/>
      <c r="L38" s="38"/>
      <c r="M38" s="22">
        <v>7</v>
      </c>
      <c r="N38" s="22">
        <v>11.6</v>
      </c>
      <c r="O38" s="22">
        <v>-4.5999999999999996</v>
      </c>
      <c r="P38" s="2" t="s">
        <v>0</v>
      </c>
    </row>
    <row r="39" spans="1:16" ht="14.25">
      <c r="A39" s="31"/>
      <c r="B39" s="32"/>
      <c r="C39" s="26"/>
      <c r="D39" s="26"/>
      <c r="E39" s="34"/>
      <c r="F39" s="34" t="s">
        <v>72</v>
      </c>
      <c r="G39" s="35"/>
      <c r="H39" s="36"/>
      <c r="I39" s="37"/>
      <c r="J39" s="37"/>
      <c r="K39" s="37"/>
      <c r="L39" s="38"/>
      <c r="M39" s="22">
        <v>394</v>
      </c>
      <c r="N39" s="22">
        <v>43</v>
      </c>
      <c r="O39" s="22">
        <v>351</v>
      </c>
      <c r="P39" s="2" t="s">
        <v>0</v>
      </c>
    </row>
    <row r="40" spans="1:16" ht="14.25">
      <c r="A40" s="31"/>
      <c r="B40" s="42"/>
      <c r="C40" s="34"/>
      <c r="D40" s="34"/>
      <c r="E40" s="26"/>
      <c r="F40" s="34"/>
      <c r="G40" s="35" t="s">
        <v>73</v>
      </c>
      <c r="H40" s="36"/>
      <c r="I40" s="37"/>
      <c r="J40" s="37"/>
      <c r="K40" s="37"/>
      <c r="L40" s="38"/>
      <c r="M40" s="22">
        <v>34</v>
      </c>
      <c r="N40" s="22">
        <v>3</v>
      </c>
      <c r="O40" s="22">
        <v>31</v>
      </c>
      <c r="P40" s="2" t="s">
        <v>0</v>
      </c>
    </row>
    <row r="41" spans="1:16" ht="14.25">
      <c r="A41" s="31"/>
      <c r="B41" s="42"/>
      <c r="C41" s="34"/>
      <c r="D41" s="34"/>
      <c r="E41" s="26"/>
      <c r="F41" s="34"/>
      <c r="G41" s="35" t="s">
        <v>76</v>
      </c>
      <c r="H41" s="36"/>
      <c r="I41" s="37"/>
      <c r="J41" s="37"/>
      <c r="K41" s="37"/>
      <c r="L41" s="38"/>
      <c r="M41" s="22">
        <v>20</v>
      </c>
      <c r="N41" s="22">
        <v>0</v>
      </c>
      <c r="O41" s="22">
        <v>20</v>
      </c>
      <c r="P41" s="2" t="s">
        <v>0</v>
      </c>
    </row>
    <row r="42" spans="1:16" ht="14.25">
      <c r="A42" s="31"/>
      <c r="B42" s="42"/>
      <c r="C42" s="34"/>
      <c r="D42" s="34"/>
      <c r="E42" s="26"/>
      <c r="F42" s="34"/>
      <c r="G42" s="35" t="s">
        <v>77</v>
      </c>
      <c r="H42" s="36"/>
      <c r="I42" s="37"/>
      <c r="J42" s="37"/>
      <c r="K42" s="37"/>
      <c r="L42" s="38"/>
      <c r="M42" s="45">
        <v>340</v>
      </c>
      <c r="N42" s="45">
        <v>40</v>
      </c>
      <c r="O42" s="22">
        <v>300</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3</v>
      </c>
      <c r="N44" s="21">
        <v>6.6</v>
      </c>
      <c r="O44" s="22">
        <v>-3.6</v>
      </c>
      <c r="P44" s="2" t="s">
        <v>0</v>
      </c>
    </row>
    <row r="45" spans="1:16" ht="14.25">
      <c r="A45" s="31"/>
      <c r="B45" s="42"/>
      <c r="C45" s="34"/>
      <c r="D45" s="34"/>
      <c r="E45" s="26"/>
      <c r="F45" s="34"/>
      <c r="G45" s="35" t="s">
        <v>149</v>
      </c>
      <c r="H45" s="36"/>
      <c r="I45" s="37"/>
      <c r="J45" s="37"/>
      <c r="K45" s="37"/>
      <c r="L45" s="38"/>
      <c r="M45" s="22">
        <v>0</v>
      </c>
      <c r="N45" s="22">
        <v>3.2</v>
      </c>
      <c r="O45" s="22">
        <v>-3.2</v>
      </c>
      <c r="P45" s="2" t="s">
        <v>0</v>
      </c>
    </row>
    <row r="46" spans="1:16" ht="14.25">
      <c r="A46" s="31"/>
      <c r="B46" s="42"/>
      <c r="C46" s="34"/>
      <c r="D46" s="34"/>
      <c r="E46" s="26"/>
      <c r="F46" s="34"/>
      <c r="G46" s="35" t="s">
        <v>96</v>
      </c>
      <c r="H46" s="36"/>
      <c r="I46" s="37"/>
      <c r="J46" s="37"/>
      <c r="K46" s="37"/>
      <c r="L46" s="37"/>
      <c r="M46" s="45">
        <v>3</v>
      </c>
      <c r="N46" s="45">
        <v>3.4</v>
      </c>
      <c r="O46" s="45">
        <v>-0.4</v>
      </c>
      <c r="P46" s="2" t="s">
        <v>0</v>
      </c>
    </row>
    <row r="47" spans="1:16" ht="14.25">
      <c r="A47" s="31"/>
      <c r="B47" s="32"/>
      <c r="C47" s="26"/>
      <c r="D47" s="26"/>
      <c r="E47" s="34"/>
      <c r="F47" s="34" t="s">
        <v>97</v>
      </c>
      <c r="G47" s="35"/>
      <c r="H47" s="36"/>
      <c r="I47" s="37"/>
      <c r="J47" s="37"/>
      <c r="K47" s="37"/>
      <c r="L47" s="38"/>
      <c r="M47" s="22">
        <v>158.6</v>
      </c>
      <c r="N47" s="22">
        <v>12.2</v>
      </c>
      <c r="O47" s="22">
        <v>146.4</v>
      </c>
      <c r="P47" s="2" t="s">
        <v>0</v>
      </c>
    </row>
    <row r="48" spans="1:16" ht="14.25">
      <c r="A48" s="31"/>
      <c r="B48" s="42"/>
      <c r="C48" s="34"/>
      <c r="D48" s="34"/>
      <c r="F48" s="26" t="s">
        <v>150</v>
      </c>
      <c r="G48" s="48"/>
      <c r="H48" s="49"/>
      <c r="I48" s="50"/>
      <c r="J48" s="50"/>
      <c r="K48" s="50"/>
      <c r="L48" s="51"/>
      <c r="M48" s="22">
        <v>0</v>
      </c>
      <c r="N48" s="22">
        <v>0</v>
      </c>
      <c r="O48" s="22">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45">
        <v>267.8</v>
      </c>
      <c r="N52" s="45">
        <v>458.6</v>
      </c>
      <c r="O52" s="22">
        <v>-190.8</v>
      </c>
      <c r="P52" s="2" t="s">
        <v>0</v>
      </c>
    </row>
    <row r="53" spans="1:16" ht="14.25">
      <c r="A53" s="107"/>
      <c r="B53" s="46"/>
      <c r="C53" s="47"/>
      <c r="D53" s="47"/>
      <c r="E53" s="26"/>
      <c r="F53" s="47" t="s">
        <v>102</v>
      </c>
      <c r="G53" s="48"/>
      <c r="H53" s="49"/>
      <c r="I53" s="50"/>
      <c r="J53" s="50"/>
      <c r="K53" s="50"/>
      <c r="L53" s="51"/>
      <c r="M53" s="22">
        <v>27</v>
      </c>
      <c r="N53" s="22">
        <v>28.5</v>
      </c>
      <c r="O53" s="22">
        <v>-1.5</v>
      </c>
      <c r="P53" s="2" t="s">
        <v>0</v>
      </c>
    </row>
    <row r="54" spans="1:16" ht="14.25">
      <c r="A54" s="107"/>
      <c r="B54" s="46"/>
      <c r="C54" s="47"/>
      <c r="D54" s="47"/>
      <c r="E54" s="26"/>
      <c r="F54" s="47" t="s">
        <v>103</v>
      </c>
      <c r="G54" s="48"/>
      <c r="H54" s="49"/>
      <c r="I54" s="50"/>
      <c r="J54" s="50"/>
      <c r="K54" s="50"/>
      <c r="L54" s="51"/>
      <c r="M54" s="22">
        <v>240.8</v>
      </c>
      <c r="N54" s="22">
        <v>430.1</v>
      </c>
      <c r="O54" s="22">
        <v>-189.3</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65">
        <v>21.1</v>
      </c>
      <c r="N56" s="65">
        <v>120.7</v>
      </c>
      <c r="O56" s="65">
        <v>-99.6</v>
      </c>
      <c r="P56" s="2" t="s">
        <v>0</v>
      </c>
    </row>
    <row r="57" spans="1:16" ht="14.25">
      <c r="A57" s="107"/>
      <c r="B57" s="46"/>
      <c r="C57" s="47"/>
      <c r="D57" s="47"/>
      <c r="E57" s="26"/>
      <c r="F57" s="47"/>
      <c r="G57" s="48"/>
      <c r="H57" s="49" t="s">
        <v>106</v>
      </c>
      <c r="I57" s="50"/>
      <c r="J57" s="50"/>
      <c r="K57" s="50"/>
      <c r="L57" s="51"/>
      <c r="M57" s="65">
        <v>81.099999999999994</v>
      </c>
      <c r="N57" s="65">
        <v>39.4</v>
      </c>
      <c r="O57" s="65">
        <v>41.7</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2">
        <v>79</v>
      </c>
      <c r="N59" s="22">
        <v>23</v>
      </c>
      <c r="O59" s="22">
        <v>56</v>
      </c>
      <c r="P59" s="2" t="s">
        <v>0</v>
      </c>
    </row>
    <row r="60" spans="1:16" ht="14.25">
      <c r="A60" s="107"/>
      <c r="B60" s="46"/>
      <c r="C60" s="47"/>
      <c r="D60" s="47"/>
      <c r="E60" s="26"/>
      <c r="F60" s="47" t="s">
        <v>108</v>
      </c>
      <c r="G60" s="48"/>
      <c r="H60" s="49"/>
      <c r="I60" s="50"/>
      <c r="J60" s="37"/>
      <c r="K60" s="37"/>
      <c r="L60" s="38"/>
      <c r="M60" s="22">
        <v>47</v>
      </c>
      <c r="N60" s="22">
        <v>0</v>
      </c>
      <c r="O60" s="22">
        <v>47</v>
      </c>
      <c r="P60" s="2" t="s">
        <v>0</v>
      </c>
    </row>
    <row r="61" spans="1:16" ht="14.25">
      <c r="A61" s="107"/>
      <c r="B61" s="46"/>
      <c r="C61" s="47"/>
      <c r="D61" s="47"/>
      <c r="E61" s="26"/>
      <c r="F61" s="47" t="s">
        <v>109</v>
      </c>
      <c r="G61" s="48"/>
      <c r="H61" s="49"/>
      <c r="I61" s="50"/>
      <c r="J61" s="37"/>
      <c r="K61" s="37"/>
      <c r="L61" s="38"/>
      <c r="M61" s="22">
        <v>32</v>
      </c>
      <c r="N61" s="22">
        <v>23</v>
      </c>
      <c r="O61" s="22">
        <v>9</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112</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112</v>
      </c>
      <c r="P65" s="110" t="s">
        <v>0</v>
      </c>
    </row>
    <row r="66" spans="1:16" ht="15">
      <c r="A66" s="109"/>
      <c r="B66" s="39"/>
      <c r="C66" s="34"/>
      <c r="D66" s="34" t="s">
        <v>115</v>
      </c>
      <c r="E66" s="26"/>
      <c r="F66" s="34"/>
      <c r="G66" s="35"/>
      <c r="H66" s="36"/>
      <c r="I66" s="37"/>
      <c r="J66" s="35"/>
      <c r="K66" s="35"/>
      <c r="L66" s="38"/>
      <c r="M66" s="21"/>
      <c r="N66" s="21"/>
      <c r="O66" s="21">
        <v>342.3</v>
      </c>
      <c r="P66" s="110" t="s">
        <v>0</v>
      </c>
    </row>
    <row r="67" spans="1:16" ht="15">
      <c r="A67" s="109"/>
      <c r="B67" s="39"/>
      <c r="C67" s="34"/>
      <c r="D67" s="34"/>
      <c r="E67" s="26" t="s">
        <v>116</v>
      </c>
      <c r="F67" s="34"/>
      <c r="G67" s="35"/>
      <c r="H67" s="36"/>
      <c r="I67" s="37"/>
      <c r="J67" s="35"/>
      <c r="K67" s="35"/>
      <c r="L67" s="38"/>
      <c r="M67" s="21"/>
      <c r="N67" s="21"/>
      <c r="O67" s="21">
        <v>-99.1</v>
      </c>
      <c r="P67" s="110" t="s">
        <v>0</v>
      </c>
    </row>
    <row r="68" spans="1:16" ht="15">
      <c r="A68" s="109"/>
      <c r="B68" s="39"/>
      <c r="C68" s="34"/>
      <c r="D68" s="34"/>
      <c r="E68" s="26" t="s">
        <v>117</v>
      </c>
      <c r="F68" s="34"/>
      <c r="G68" s="35"/>
      <c r="H68" s="36"/>
      <c r="I68" s="37"/>
      <c r="J68" s="35"/>
      <c r="K68" s="35"/>
      <c r="L68" s="38"/>
      <c r="M68" s="21"/>
      <c r="N68" s="21"/>
      <c r="O68" s="21">
        <v>441.4</v>
      </c>
      <c r="P68" s="110" t="s">
        <v>0</v>
      </c>
    </row>
    <row r="69" spans="1:16" ht="15">
      <c r="A69" s="109"/>
      <c r="B69" s="39"/>
      <c r="C69" s="34"/>
      <c r="D69" s="34" t="s">
        <v>118</v>
      </c>
      <c r="E69" s="26"/>
      <c r="F69" s="34"/>
      <c r="G69" s="35"/>
      <c r="H69" s="36"/>
      <c r="I69" s="37"/>
      <c r="J69" s="35"/>
      <c r="K69" s="35"/>
      <c r="L69" s="38"/>
      <c r="M69" s="21"/>
      <c r="N69" s="21"/>
      <c r="O69" s="21">
        <v>-132</v>
      </c>
      <c r="P69" s="110" t="s">
        <v>0</v>
      </c>
    </row>
    <row r="70" spans="1:16" ht="15">
      <c r="A70" s="109"/>
      <c r="B70" s="39"/>
      <c r="C70" s="34"/>
      <c r="D70" s="34"/>
      <c r="E70" s="26" t="s">
        <v>119</v>
      </c>
      <c r="F70" s="34"/>
      <c r="G70" s="35"/>
      <c r="H70" s="36"/>
      <c r="I70" s="37"/>
      <c r="J70" s="35"/>
      <c r="K70" s="35"/>
      <c r="L70" s="38"/>
      <c r="M70" s="21"/>
      <c r="N70" s="21"/>
      <c r="O70" s="21">
        <v>-400</v>
      </c>
      <c r="P70" s="110" t="s">
        <v>0</v>
      </c>
    </row>
    <row r="71" spans="1:16" ht="15">
      <c r="A71" s="109"/>
      <c r="B71" s="39"/>
      <c r="C71" s="34"/>
      <c r="D71" s="34"/>
      <c r="E71" s="26" t="s">
        <v>120</v>
      </c>
      <c r="F71" s="34"/>
      <c r="G71" s="35"/>
      <c r="H71" s="36"/>
      <c r="I71" s="37"/>
      <c r="J71" s="35"/>
      <c r="K71" s="35"/>
      <c r="L71" s="38"/>
      <c r="M71" s="21"/>
      <c r="N71" s="21"/>
      <c r="O71" s="21">
        <v>268</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248.4</v>
      </c>
      <c r="P73" s="110" t="s">
        <v>0</v>
      </c>
    </row>
    <row r="74" spans="1:16" ht="15">
      <c r="A74" s="109"/>
      <c r="B74" s="39"/>
      <c r="C74" s="34"/>
      <c r="D74" s="34"/>
      <c r="E74" s="26" t="s">
        <v>119</v>
      </c>
      <c r="F74" s="34"/>
      <c r="G74" s="35"/>
      <c r="H74" s="36"/>
      <c r="I74" s="37"/>
      <c r="J74" s="35"/>
      <c r="K74" s="35"/>
      <c r="L74" s="38"/>
      <c r="M74" s="21"/>
      <c r="N74" s="21"/>
      <c r="O74" s="21">
        <v>-221.6</v>
      </c>
      <c r="P74" s="110" t="s">
        <v>0</v>
      </c>
    </row>
    <row r="75" spans="1:16" ht="15">
      <c r="A75" s="109"/>
      <c r="B75" s="39"/>
      <c r="C75" s="34"/>
      <c r="D75" s="34"/>
      <c r="E75" s="26" t="s">
        <v>120</v>
      </c>
      <c r="F75" s="34"/>
      <c r="G75" s="35"/>
      <c r="H75" s="36"/>
      <c r="I75" s="37"/>
      <c r="J75" s="35"/>
      <c r="K75" s="35"/>
      <c r="L75" s="38"/>
      <c r="M75" s="21"/>
      <c r="N75" s="21"/>
      <c r="O75" s="21">
        <v>470</v>
      </c>
      <c r="P75" s="110" t="s">
        <v>0</v>
      </c>
    </row>
    <row r="76" spans="1:16" ht="14.25">
      <c r="A76" s="109"/>
      <c r="B76" s="42"/>
      <c r="C76" s="34"/>
      <c r="D76" s="34" t="s">
        <v>123</v>
      </c>
      <c r="E76" s="26"/>
      <c r="F76" s="34"/>
      <c r="G76" s="35"/>
      <c r="H76" s="36"/>
      <c r="I76" s="37"/>
      <c r="J76" s="2"/>
      <c r="K76" s="2"/>
      <c r="L76" s="38"/>
      <c r="M76" s="21"/>
      <c r="N76" s="21"/>
      <c r="O76" s="21">
        <v>-346.7</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-19.599999999999568</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1999</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5182.0173115498046</v>
      </c>
      <c r="N9" s="21">
        <v>5339.8920847329637</v>
      </c>
      <c r="O9" s="21">
        <v>-157.87477318315931</v>
      </c>
      <c r="P9" s="2" t="s">
        <v>0</v>
      </c>
    </row>
    <row r="10" spans="1:16" ht="15">
      <c r="A10" s="7"/>
      <c r="B10" s="23"/>
      <c r="C10" s="24"/>
      <c r="D10" s="24"/>
      <c r="E10" s="25"/>
      <c r="F10" s="26"/>
      <c r="G10" s="2"/>
      <c r="H10" s="27"/>
      <c r="I10" s="28"/>
      <c r="J10" s="2"/>
      <c r="K10" s="2"/>
      <c r="L10" s="29"/>
      <c r="M10" s="30"/>
      <c r="N10" s="131"/>
      <c r="O10" s="21"/>
      <c r="P10" s="2" t="s">
        <v>0</v>
      </c>
    </row>
    <row r="11" spans="1:16" ht="15">
      <c r="A11" s="31"/>
      <c r="B11" s="32"/>
      <c r="C11" s="33" t="s">
        <v>8</v>
      </c>
      <c r="D11" s="33"/>
      <c r="E11" s="34"/>
      <c r="F11" s="34"/>
      <c r="G11" s="35"/>
      <c r="H11" s="36"/>
      <c r="I11" s="37"/>
      <c r="J11" s="37"/>
      <c r="K11" s="37"/>
      <c r="L11" s="38"/>
      <c r="M11" s="21">
        <v>5047.0377976810869</v>
      </c>
      <c r="N11" s="21">
        <v>5300.5942515813113</v>
      </c>
      <c r="O11" s="21">
        <v>-253.55645390022454</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4589.4743316805461</v>
      </c>
      <c r="N13" s="21">
        <v>4517.0296305661959</v>
      </c>
      <c r="O13" s="21">
        <v>72.444701114349243</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1">
        <v>927.9414428114012</v>
      </c>
      <c r="N15" s="21">
        <v>3070.1859300088508</v>
      </c>
      <c r="O15" s="21">
        <v>-2142.2444871974494</v>
      </c>
      <c r="P15" s="2" t="s">
        <v>0</v>
      </c>
    </row>
    <row r="16" spans="1:16" ht="14.25">
      <c r="A16" s="31"/>
      <c r="B16" s="46"/>
      <c r="C16" s="47"/>
      <c r="D16" s="47"/>
      <c r="E16" s="26"/>
      <c r="F16" s="47"/>
      <c r="G16" s="48"/>
      <c r="H16" s="49"/>
      <c r="I16" s="50"/>
      <c r="J16" s="50"/>
      <c r="K16" s="50"/>
      <c r="L16" s="51"/>
      <c r="M16" s="45"/>
      <c r="N16" s="22"/>
      <c r="O16" s="22"/>
      <c r="P16" s="2"/>
    </row>
    <row r="17" spans="1:16" ht="15">
      <c r="A17" s="31"/>
      <c r="B17" s="32"/>
      <c r="C17" s="26"/>
      <c r="D17" s="26"/>
      <c r="E17" s="43" t="s">
        <v>20</v>
      </c>
      <c r="F17" s="34"/>
      <c r="G17" s="35"/>
      <c r="H17" s="36"/>
      <c r="I17" s="37"/>
      <c r="J17" s="37"/>
      <c r="K17" s="37"/>
      <c r="L17" s="38"/>
      <c r="M17" s="21">
        <v>3661.5328888691452</v>
      </c>
      <c r="N17" s="21">
        <v>1446.8437005573458</v>
      </c>
      <c r="O17" s="21">
        <v>2214.6891883117996</v>
      </c>
      <c r="P17" s="2" t="s">
        <v>0</v>
      </c>
    </row>
    <row r="18" spans="1:16" ht="14.25">
      <c r="A18" s="31"/>
      <c r="B18" s="32"/>
      <c r="C18" s="26"/>
      <c r="D18" s="26"/>
      <c r="E18" s="34"/>
      <c r="F18" s="34" t="s">
        <v>21</v>
      </c>
      <c r="G18" s="35"/>
      <c r="H18" s="36"/>
      <c r="I18" s="37"/>
      <c r="J18" s="37"/>
      <c r="K18" s="37"/>
      <c r="L18" s="38"/>
      <c r="M18" s="21">
        <v>597.15620376097354</v>
      </c>
      <c r="N18" s="21">
        <v>763.57398415101306</v>
      </c>
      <c r="O18" s="21">
        <v>-166.41778039003955</v>
      </c>
      <c r="P18" s="2" t="s">
        <v>0</v>
      </c>
    </row>
    <row r="19" spans="1:16" ht="14.25">
      <c r="A19" s="31"/>
      <c r="B19" s="42"/>
      <c r="C19" s="34"/>
      <c r="D19" s="34"/>
      <c r="E19" s="26"/>
      <c r="F19" s="34"/>
      <c r="G19" s="35" t="s">
        <v>22</v>
      </c>
      <c r="H19" s="36"/>
      <c r="I19" s="37"/>
      <c r="J19" s="37"/>
      <c r="K19" s="37"/>
      <c r="L19" s="38"/>
      <c r="M19" s="21">
        <v>328.05147674422579</v>
      </c>
      <c r="N19" s="21">
        <v>501.81624333218286</v>
      </c>
      <c r="O19" s="21">
        <v>-173.7647665879571</v>
      </c>
      <c r="P19" s="2" t="s">
        <v>0</v>
      </c>
    </row>
    <row r="20" spans="1:16" ht="14.25">
      <c r="A20" s="31"/>
      <c r="B20" s="42"/>
      <c r="C20" s="34"/>
      <c r="D20" s="34"/>
      <c r="E20" s="34"/>
      <c r="F20" s="26"/>
      <c r="G20" s="35"/>
      <c r="H20" s="36" t="s">
        <v>23</v>
      </c>
      <c r="I20" s="37"/>
      <c r="J20" s="37"/>
      <c r="K20" s="37"/>
      <c r="L20" s="38"/>
      <c r="M20" s="21">
        <v>20.503217296514112</v>
      </c>
      <c r="N20" s="21">
        <v>0</v>
      </c>
      <c r="O20" s="21">
        <v>20.503217296514112</v>
      </c>
      <c r="P20" s="2" t="s">
        <v>0</v>
      </c>
    </row>
    <row r="21" spans="1:16" ht="14.25">
      <c r="A21" s="31"/>
      <c r="B21" s="42"/>
      <c r="C21" s="34"/>
      <c r="D21" s="34"/>
      <c r="E21" s="34"/>
      <c r="F21" s="26"/>
      <c r="G21" s="35"/>
      <c r="H21" s="36" t="s">
        <v>24</v>
      </c>
      <c r="I21" s="37"/>
      <c r="J21" s="37"/>
      <c r="K21" s="37"/>
      <c r="L21" s="38"/>
      <c r="M21" s="21">
        <v>8.5430072068808798</v>
      </c>
      <c r="N21" s="21">
        <v>238.69162136025179</v>
      </c>
      <c r="O21" s="21">
        <v>-230.14861415337089</v>
      </c>
      <c r="P21" s="2" t="s">
        <v>0</v>
      </c>
    </row>
    <row r="22" spans="1:16" ht="14.25">
      <c r="A22" s="31"/>
      <c r="B22" s="42"/>
      <c r="C22" s="34"/>
      <c r="D22" s="34"/>
      <c r="E22" s="34"/>
      <c r="F22" s="26"/>
      <c r="G22" s="35"/>
      <c r="H22" s="36" t="s">
        <v>25</v>
      </c>
      <c r="I22" s="37"/>
      <c r="J22" s="37"/>
      <c r="K22" s="37"/>
      <c r="L22" s="38"/>
      <c r="M22" s="21">
        <v>299.00525224083083</v>
      </c>
      <c r="N22" s="21">
        <v>263.12462197193111</v>
      </c>
      <c r="O22" s="21">
        <v>35.880630268899701</v>
      </c>
      <c r="P22" s="2" t="s">
        <v>0</v>
      </c>
    </row>
    <row r="23" spans="1:16" ht="14.25">
      <c r="A23" s="31"/>
      <c r="B23" s="42"/>
      <c r="C23" s="34"/>
      <c r="D23" s="34"/>
      <c r="E23" s="26"/>
      <c r="F23" s="34"/>
      <c r="G23" s="35" t="s">
        <v>26</v>
      </c>
      <c r="H23" s="36"/>
      <c r="I23" s="37"/>
      <c r="J23" s="37"/>
      <c r="K23" s="37"/>
      <c r="L23" s="38"/>
      <c r="M23" s="21">
        <v>269.10472701674774</v>
      </c>
      <c r="N23" s="21">
        <v>261.75774081883014</v>
      </c>
      <c r="O23" s="21">
        <v>7.3469861979175768</v>
      </c>
      <c r="P23" s="2" t="s">
        <v>0</v>
      </c>
    </row>
    <row r="24" spans="1:16" ht="14.25">
      <c r="A24" s="31"/>
      <c r="B24" s="42"/>
      <c r="C24" s="34"/>
      <c r="D24" s="34"/>
      <c r="E24" s="34"/>
      <c r="F24" s="26"/>
      <c r="G24" s="35"/>
      <c r="H24" s="36" t="s">
        <v>27</v>
      </c>
      <c r="I24" s="37"/>
      <c r="J24" s="37"/>
      <c r="K24" s="37"/>
      <c r="L24" s="38"/>
      <c r="M24" s="21">
        <v>168.98068255210381</v>
      </c>
      <c r="N24" s="21">
        <v>119.94382118460756</v>
      </c>
      <c r="O24" s="21">
        <v>49.03686136749625</v>
      </c>
      <c r="P24" s="2" t="s">
        <v>0</v>
      </c>
    </row>
    <row r="25" spans="1:16" ht="14.25">
      <c r="A25" s="31"/>
      <c r="B25" s="42"/>
      <c r="C25" s="34"/>
      <c r="D25" s="34"/>
      <c r="E25" s="34"/>
      <c r="F25" s="26"/>
      <c r="G25" s="35"/>
      <c r="H25" s="36" t="s">
        <v>28</v>
      </c>
      <c r="I25" s="37"/>
      <c r="J25" s="37"/>
      <c r="K25" s="37"/>
      <c r="L25" s="38"/>
      <c r="M25" s="21">
        <v>15.719133260660819</v>
      </c>
      <c r="N25" s="21">
        <v>68.344057655047038</v>
      </c>
      <c r="O25" s="21">
        <v>-52.624924394386227</v>
      </c>
      <c r="P25" s="2" t="s">
        <v>0</v>
      </c>
    </row>
    <row r="26" spans="1:16" ht="14.25">
      <c r="A26" s="31"/>
      <c r="B26" s="42"/>
      <c r="C26" s="34"/>
      <c r="D26" s="34"/>
      <c r="E26" s="34"/>
      <c r="F26" s="26"/>
      <c r="G26" s="35"/>
      <c r="H26" s="36" t="s">
        <v>25</v>
      </c>
      <c r="I26" s="37"/>
      <c r="J26" s="37"/>
      <c r="K26" s="37"/>
      <c r="L26" s="38"/>
      <c r="M26" s="21">
        <v>84.40491120398309</v>
      </c>
      <c r="N26" s="21">
        <v>73.469861979175576</v>
      </c>
      <c r="O26" s="21">
        <v>10.935049224807527</v>
      </c>
      <c r="P26" s="2" t="s">
        <v>0</v>
      </c>
    </row>
    <row r="27" spans="1:16" ht="14.25">
      <c r="A27" s="31"/>
      <c r="B27" s="42"/>
      <c r="C27" s="34"/>
      <c r="D27" s="34"/>
      <c r="E27" s="26"/>
      <c r="F27" s="47"/>
      <c r="G27" s="48" t="s">
        <v>29</v>
      </c>
      <c r="H27" s="36"/>
      <c r="I27" s="37"/>
      <c r="J27" s="37"/>
      <c r="K27" s="37"/>
      <c r="L27" s="38"/>
      <c r="M27" s="21">
        <v>0</v>
      </c>
      <c r="N27" s="21">
        <v>0</v>
      </c>
      <c r="O27" s="21">
        <v>0</v>
      </c>
      <c r="P27" s="2" t="s">
        <v>0</v>
      </c>
    </row>
    <row r="28" spans="1:16" ht="15">
      <c r="A28" s="7"/>
      <c r="B28" s="83"/>
      <c r="C28" s="84"/>
      <c r="D28" s="84"/>
      <c r="E28" s="9"/>
      <c r="F28" s="84" t="s">
        <v>47</v>
      </c>
      <c r="G28" s="5"/>
      <c r="H28" s="10"/>
      <c r="I28" s="11"/>
      <c r="J28" s="17"/>
      <c r="K28" s="17"/>
      <c r="L28" s="20"/>
      <c r="M28" s="21">
        <v>1772.8448555719201</v>
      </c>
      <c r="N28" s="21">
        <v>399.47101699374997</v>
      </c>
      <c r="O28" s="21">
        <v>1373.3738385781703</v>
      </c>
      <c r="P28" s="2" t="s">
        <v>0</v>
      </c>
    </row>
    <row r="29" spans="1:16" ht="14.25">
      <c r="A29" s="31"/>
      <c r="B29" s="32"/>
      <c r="C29" s="26"/>
      <c r="D29" s="26"/>
      <c r="E29" s="34"/>
      <c r="F29" s="34" t="s">
        <v>55</v>
      </c>
      <c r="G29" s="35"/>
      <c r="H29" s="36"/>
      <c r="I29" s="37"/>
      <c r="J29" s="37"/>
      <c r="K29" s="37"/>
      <c r="L29" s="38"/>
      <c r="M29" s="21">
        <v>35.026329548211606</v>
      </c>
      <c r="N29" s="21">
        <v>16.744294125486526</v>
      </c>
      <c r="O29" s="21">
        <v>18.282035422725084</v>
      </c>
      <c r="P29" s="2" t="s">
        <v>0</v>
      </c>
    </row>
    <row r="30" spans="1:16" ht="14.25">
      <c r="A30" s="31"/>
      <c r="B30" s="42"/>
      <c r="C30" s="34"/>
      <c r="D30" s="34"/>
      <c r="E30" s="26"/>
      <c r="F30" s="34"/>
      <c r="G30" s="35" t="s">
        <v>56</v>
      </c>
      <c r="H30" s="36"/>
      <c r="I30" s="37"/>
      <c r="J30" s="37"/>
      <c r="K30" s="37"/>
      <c r="L30" s="38"/>
      <c r="M30" s="21">
        <v>2.562902162064264</v>
      </c>
      <c r="N30" s="21">
        <v>1.3668811531009408</v>
      </c>
      <c r="O30" s="21">
        <v>1.1960210089633232</v>
      </c>
      <c r="P30" s="2" t="s">
        <v>0</v>
      </c>
    </row>
    <row r="31" spans="1:16" ht="14.25">
      <c r="A31" s="31"/>
      <c r="B31" s="42"/>
      <c r="C31" s="34"/>
      <c r="D31" s="34"/>
      <c r="E31" s="26"/>
      <c r="F31" s="34"/>
      <c r="G31" s="35" t="s">
        <v>57</v>
      </c>
      <c r="H31" s="36"/>
      <c r="I31" s="37"/>
      <c r="J31" s="37"/>
      <c r="K31" s="37"/>
      <c r="L31" s="38"/>
      <c r="M31" s="21">
        <v>32.463427386147345</v>
      </c>
      <c r="N31" s="21">
        <v>15.377412972385585</v>
      </c>
      <c r="O31" s="21">
        <v>17.08601441376176</v>
      </c>
      <c r="P31" s="2" t="s">
        <v>0</v>
      </c>
    </row>
    <row r="32" spans="1:16" ht="14.25">
      <c r="A32" s="31"/>
      <c r="B32" s="32"/>
      <c r="C32" s="26"/>
      <c r="D32" s="26"/>
      <c r="E32" s="34"/>
      <c r="F32" s="34" t="s">
        <v>58</v>
      </c>
      <c r="G32" s="35"/>
      <c r="H32" s="36"/>
      <c r="I32" s="37"/>
      <c r="J32" s="37"/>
      <c r="K32" s="37"/>
      <c r="L32" s="38"/>
      <c r="M32" s="21">
        <v>57.750728718514743</v>
      </c>
      <c r="N32" s="21">
        <v>6.4926854772294691</v>
      </c>
      <c r="O32" s="21">
        <v>51.258043241285279</v>
      </c>
      <c r="P32" s="2" t="s">
        <v>0</v>
      </c>
    </row>
    <row r="33" spans="1:16" ht="14.25">
      <c r="A33" s="31"/>
      <c r="B33" s="42"/>
      <c r="C33" s="34"/>
      <c r="D33" s="34"/>
      <c r="E33" s="26"/>
      <c r="F33" s="34"/>
      <c r="G33" s="35" t="s">
        <v>59</v>
      </c>
      <c r="H33" s="36"/>
      <c r="I33" s="37"/>
      <c r="J33" s="37"/>
      <c r="K33" s="37"/>
      <c r="L33" s="38"/>
      <c r="M33" s="21">
        <v>15.03569268411035</v>
      </c>
      <c r="N33" s="21">
        <v>3.5880630268899698</v>
      </c>
      <c r="O33" s="21">
        <v>11.44762965722038</v>
      </c>
      <c r="P33" s="2" t="s">
        <v>0</v>
      </c>
    </row>
    <row r="34" spans="1:16" ht="14.25">
      <c r="A34" s="31"/>
      <c r="B34" s="42"/>
      <c r="C34" s="34"/>
      <c r="D34" s="34"/>
      <c r="E34" s="26"/>
      <c r="F34" s="34"/>
      <c r="G34" s="35" t="s">
        <v>60</v>
      </c>
      <c r="H34" s="36"/>
      <c r="I34" s="37"/>
      <c r="J34" s="37"/>
      <c r="K34" s="37"/>
      <c r="L34" s="38"/>
      <c r="M34" s="21">
        <v>42.715036034404399</v>
      </c>
      <c r="N34" s="21">
        <v>2.9046224503394993</v>
      </c>
      <c r="O34" s="21">
        <v>39.810413584064904</v>
      </c>
      <c r="P34" s="2" t="s">
        <v>0</v>
      </c>
    </row>
    <row r="35" spans="1:16" ht="14.25">
      <c r="A35" s="31"/>
      <c r="B35" s="32"/>
      <c r="C35" s="26"/>
      <c r="D35" s="26"/>
      <c r="E35" s="34"/>
      <c r="F35" s="34" t="s">
        <v>61</v>
      </c>
      <c r="G35" s="35"/>
      <c r="H35" s="36"/>
      <c r="I35" s="37"/>
      <c r="J35" s="37"/>
      <c r="K35" s="37"/>
      <c r="L35" s="38"/>
      <c r="M35" s="21">
        <v>25.629021620642639</v>
      </c>
      <c r="N35" s="21">
        <v>58.263309150927604</v>
      </c>
      <c r="O35" s="21">
        <v>-32.634287530284965</v>
      </c>
      <c r="P35" s="2" t="s">
        <v>0</v>
      </c>
    </row>
    <row r="36" spans="1:16" ht="14.25">
      <c r="A36" s="31"/>
      <c r="B36" s="32"/>
      <c r="C36" s="26"/>
      <c r="D36" s="26"/>
      <c r="E36" s="34"/>
      <c r="F36" s="34" t="s">
        <v>67</v>
      </c>
      <c r="G36" s="35"/>
      <c r="H36" s="36"/>
      <c r="I36" s="37"/>
      <c r="J36" s="37"/>
      <c r="K36" s="37"/>
      <c r="L36" s="38"/>
      <c r="M36" s="21">
        <v>165.73433981348907</v>
      </c>
      <c r="N36" s="21">
        <v>59.801050448166166</v>
      </c>
      <c r="O36" s="21">
        <v>105.93328936532292</v>
      </c>
      <c r="P36" s="2" t="s">
        <v>0</v>
      </c>
    </row>
    <row r="37" spans="1:16" ht="14.25">
      <c r="A37" s="31"/>
      <c r="B37" s="32"/>
      <c r="C37" s="26"/>
      <c r="D37" s="26"/>
      <c r="E37" s="34"/>
      <c r="F37" s="34" t="s">
        <v>68</v>
      </c>
      <c r="G37" s="2"/>
      <c r="H37" s="36"/>
      <c r="I37" s="37"/>
      <c r="J37" s="37"/>
      <c r="K37" s="37"/>
      <c r="L37" s="38"/>
      <c r="M37" s="21">
        <v>46.132238917156755</v>
      </c>
      <c r="N37" s="21">
        <v>17.08601441376176</v>
      </c>
      <c r="O37" s="21">
        <v>29.046224503394992</v>
      </c>
      <c r="P37" s="2" t="s">
        <v>0</v>
      </c>
    </row>
    <row r="38" spans="1:16" ht="14.25">
      <c r="A38" s="31"/>
      <c r="B38" s="32"/>
      <c r="C38" s="26"/>
      <c r="D38" s="26"/>
      <c r="E38" s="34"/>
      <c r="F38" s="34" t="s">
        <v>71</v>
      </c>
      <c r="G38" s="35"/>
      <c r="H38" s="36"/>
      <c r="I38" s="37"/>
      <c r="J38" s="37"/>
      <c r="K38" s="37"/>
      <c r="L38" s="38"/>
      <c r="M38" s="21">
        <v>11.960210089633232</v>
      </c>
      <c r="N38" s="21">
        <v>19.819776719963642</v>
      </c>
      <c r="O38" s="21">
        <v>-7.8595666303304093</v>
      </c>
      <c r="P38" s="2" t="s">
        <v>0</v>
      </c>
    </row>
    <row r="39" spans="1:16" ht="14.25">
      <c r="A39" s="31"/>
      <c r="B39" s="32"/>
      <c r="C39" s="26"/>
      <c r="D39" s="26"/>
      <c r="E39" s="34"/>
      <c r="F39" s="34" t="s">
        <v>72</v>
      </c>
      <c r="G39" s="35"/>
      <c r="H39" s="36"/>
      <c r="I39" s="37"/>
      <c r="J39" s="37"/>
      <c r="K39" s="37"/>
      <c r="L39" s="38"/>
      <c r="M39" s="21">
        <v>673.18896790221334</v>
      </c>
      <c r="N39" s="21">
        <v>73.469861979175576</v>
      </c>
      <c r="O39" s="21">
        <v>599.71910592303777</v>
      </c>
      <c r="P39" s="2" t="s">
        <v>0</v>
      </c>
    </row>
    <row r="40" spans="1:16" ht="14.25">
      <c r="A40" s="31"/>
      <c r="B40" s="42"/>
      <c r="C40" s="34"/>
      <c r="D40" s="34"/>
      <c r="E40" s="26"/>
      <c r="F40" s="34"/>
      <c r="G40" s="35" t="s">
        <v>73</v>
      </c>
      <c r="H40" s="36"/>
      <c r="I40" s="37"/>
      <c r="J40" s="37"/>
      <c r="K40" s="37"/>
      <c r="L40" s="38"/>
      <c r="M40" s="21">
        <v>58.092449006789984</v>
      </c>
      <c r="N40" s="21">
        <v>5.125804324128528</v>
      </c>
      <c r="O40" s="21">
        <v>52.96664468266146</v>
      </c>
      <c r="P40" s="2" t="s">
        <v>0</v>
      </c>
    </row>
    <row r="41" spans="1:16" ht="14.25">
      <c r="A41" s="31"/>
      <c r="B41" s="42"/>
      <c r="C41" s="34"/>
      <c r="D41" s="34"/>
      <c r="E41" s="26"/>
      <c r="F41" s="34"/>
      <c r="G41" s="35" t="s">
        <v>76</v>
      </c>
      <c r="H41" s="36"/>
      <c r="I41" s="37"/>
      <c r="J41" s="37"/>
      <c r="K41" s="37"/>
      <c r="L41" s="38"/>
      <c r="M41" s="21">
        <v>34.172028827523519</v>
      </c>
      <c r="N41" s="21">
        <v>0</v>
      </c>
      <c r="O41" s="21">
        <v>34.172028827523519</v>
      </c>
      <c r="P41" s="2" t="s">
        <v>0</v>
      </c>
    </row>
    <row r="42" spans="1:16" ht="14.25">
      <c r="A42" s="31"/>
      <c r="B42" s="42"/>
      <c r="C42" s="34"/>
      <c r="D42" s="34"/>
      <c r="E42" s="26"/>
      <c r="F42" s="34"/>
      <c r="G42" s="35" t="s">
        <v>77</v>
      </c>
      <c r="H42" s="36"/>
      <c r="I42" s="37"/>
      <c r="J42" s="37"/>
      <c r="K42" s="37"/>
      <c r="L42" s="38"/>
      <c r="M42" s="21">
        <v>580.92449006789991</v>
      </c>
      <c r="N42" s="21">
        <v>68.344057655047038</v>
      </c>
      <c r="O42" s="21">
        <v>512.58043241285282</v>
      </c>
      <c r="P42" s="2" t="s">
        <v>0</v>
      </c>
    </row>
    <row r="43" spans="1:16" ht="14.25">
      <c r="A43" s="31"/>
      <c r="B43" s="42"/>
      <c r="C43" s="34"/>
      <c r="D43" s="34"/>
      <c r="E43" s="26"/>
      <c r="F43" s="34"/>
      <c r="G43" s="35" t="s">
        <v>78</v>
      </c>
      <c r="H43" s="36"/>
      <c r="I43" s="37"/>
      <c r="J43" s="37"/>
      <c r="K43" s="37"/>
      <c r="L43" s="38"/>
      <c r="M43" s="22"/>
      <c r="N43" s="22"/>
      <c r="O43" s="22"/>
      <c r="P43" s="2" t="s">
        <v>0</v>
      </c>
    </row>
    <row r="44" spans="1:16" ht="14.25">
      <c r="A44" s="31"/>
      <c r="B44" s="32"/>
      <c r="C44" s="26"/>
      <c r="D44" s="26"/>
      <c r="E44" s="34"/>
      <c r="F44" s="34" t="s">
        <v>94</v>
      </c>
      <c r="G44" s="35"/>
      <c r="H44" s="36"/>
      <c r="I44" s="37"/>
      <c r="J44" s="37"/>
      <c r="K44" s="37"/>
      <c r="L44" s="38"/>
      <c r="M44" s="21">
        <v>5.125804324128528</v>
      </c>
      <c r="N44" s="21">
        <v>11.276769513082762</v>
      </c>
      <c r="O44" s="21">
        <v>-6.1509651889542338</v>
      </c>
      <c r="P44" s="2" t="s">
        <v>0</v>
      </c>
    </row>
    <row r="45" spans="1:16" ht="14.25">
      <c r="A45" s="31"/>
      <c r="B45" s="42"/>
      <c r="C45" s="34"/>
      <c r="D45" s="34"/>
      <c r="E45" s="26"/>
      <c r="F45" s="34"/>
      <c r="G45" s="35" t="s">
        <v>149</v>
      </c>
      <c r="H45" s="36"/>
      <c r="I45" s="37"/>
      <c r="J45" s="37"/>
      <c r="K45" s="37"/>
      <c r="L45" s="38"/>
      <c r="M45" s="21">
        <v>0</v>
      </c>
      <c r="N45" s="21">
        <v>5.4675246124037633</v>
      </c>
      <c r="O45" s="21">
        <v>-5.4675246124037633</v>
      </c>
      <c r="P45" s="2" t="s">
        <v>0</v>
      </c>
    </row>
    <row r="46" spans="1:16" ht="14.25">
      <c r="A46" s="31"/>
      <c r="B46" s="42"/>
      <c r="C46" s="34"/>
      <c r="D46" s="34"/>
      <c r="E46" s="26"/>
      <c r="F46" s="34"/>
      <c r="G46" s="35" t="s">
        <v>96</v>
      </c>
      <c r="H46" s="36"/>
      <c r="I46" s="37"/>
      <c r="J46" s="37"/>
      <c r="K46" s="37"/>
      <c r="L46" s="37"/>
      <c r="M46" s="44">
        <v>5.125804324128528</v>
      </c>
      <c r="N46" s="21">
        <v>5.8092449006789986</v>
      </c>
      <c r="O46" s="21">
        <v>-0.68344057655047041</v>
      </c>
      <c r="P46" s="2" t="s">
        <v>0</v>
      </c>
    </row>
    <row r="47" spans="1:16" ht="14.25">
      <c r="A47" s="31"/>
      <c r="B47" s="32"/>
      <c r="C47" s="26"/>
      <c r="D47" s="26"/>
      <c r="E47" s="34"/>
      <c r="F47" s="34" t="s">
        <v>97</v>
      </c>
      <c r="G47" s="35"/>
      <c r="H47" s="36"/>
      <c r="I47" s="37"/>
      <c r="J47" s="37"/>
      <c r="K47" s="37"/>
      <c r="L47" s="38"/>
      <c r="M47" s="21">
        <v>270.9841886022615</v>
      </c>
      <c r="N47" s="21">
        <v>20.844937584789346</v>
      </c>
      <c r="O47" s="21">
        <v>250.13925101747219</v>
      </c>
      <c r="P47" s="2" t="s">
        <v>0</v>
      </c>
    </row>
    <row r="48" spans="1:16" ht="14.25">
      <c r="A48" s="31"/>
      <c r="B48" s="42"/>
      <c r="C48" s="34"/>
      <c r="D48" s="34"/>
      <c r="F48" s="26" t="s">
        <v>150</v>
      </c>
      <c r="G48" s="48"/>
      <c r="H48" s="49"/>
      <c r="I48" s="50"/>
      <c r="J48" s="50"/>
      <c r="K48" s="50"/>
      <c r="L48" s="51"/>
      <c r="M48" s="21">
        <v>0</v>
      </c>
      <c r="N48" s="21">
        <v>0</v>
      </c>
      <c r="O48" s="21">
        <v>0</v>
      </c>
      <c r="P48" s="2" t="s">
        <v>0</v>
      </c>
    </row>
    <row r="49" spans="1:16" ht="14.25">
      <c r="A49" s="31"/>
      <c r="B49" s="90"/>
      <c r="C49" s="91"/>
      <c r="D49" s="91"/>
      <c r="E49" s="92"/>
      <c r="F49" s="93"/>
      <c r="G49" s="94"/>
      <c r="H49" s="95"/>
      <c r="I49" s="96"/>
      <c r="J49" s="96"/>
      <c r="K49" s="96"/>
      <c r="L49" s="97"/>
      <c r="M49" s="98"/>
      <c r="N49" s="98"/>
      <c r="O49" s="98"/>
      <c r="P49" s="2"/>
    </row>
    <row r="50" spans="1:16" ht="15">
      <c r="A50" s="6"/>
      <c r="B50" s="229" t="s">
        <v>3</v>
      </c>
      <c r="C50" s="230"/>
      <c r="D50" s="230"/>
      <c r="E50" s="230"/>
      <c r="F50" s="230"/>
      <c r="G50" s="231"/>
      <c r="H50" s="232"/>
      <c r="I50" s="233"/>
      <c r="J50" s="231"/>
      <c r="K50" s="231"/>
      <c r="L50" s="234"/>
      <c r="M50" s="237" t="s">
        <v>4</v>
      </c>
      <c r="N50" s="237" t="s">
        <v>5</v>
      </c>
      <c r="O50" s="238" t="s">
        <v>6</v>
      </c>
      <c r="P50" s="2"/>
    </row>
    <row r="51" spans="1:16" ht="15">
      <c r="A51" s="6"/>
      <c r="B51" s="99"/>
      <c r="C51" s="100"/>
      <c r="D51" s="100"/>
      <c r="E51" s="100"/>
      <c r="F51" s="100"/>
      <c r="G51" s="6"/>
      <c r="H51" s="101"/>
      <c r="I51" s="102"/>
      <c r="J51" s="6"/>
      <c r="K51" s="6"/>
      <c r="L51" s="103"/>
      <c r="M51" s="104"/>
      <c r="N51" s="104"/>
      <c r="O51" s="105"/>
      <c r="P51" s="2"/>
    </row>
    <row r="52" spans="1:16" ht="15">
      <c r="A52" s="31"/>
      <c r="B52" s="42"/>
      <c r="C52" s="34"/>
      <c r="D52" s="34"/>
      <c r="E52" s="106" t="s">
        <v>101</v>
      </c>
      <c r="F52" s="47"/>
      <c r="G52" s="48"/>
      <c r="H52" s="49"/>
      <c r="I52" s="50"/>
      <c r="J52" s="50"/>
      <c r="K52" s="50"/>
      <c r="L52" s="51"/>
      <c r="M52" s="21">
        <v>457.56346600053996</v>
      </c>
      <c r="N52" s="21">
        <v>783.56462101511443</v>
      </c>
      <c r="O52" s="21">
        <v>-326.00115501457441</v>
      </c>
      <c r="P52" s="2" t="s">
        <v>0</v>
      </c>
    </row>
    <row r="53" spans="1:16" ht="14.25">
      <c r="A53" s="107"/>
      <c r="B53" s="46"/>
      <c r="C53" s="47"/>
      <c r="D53" s="47"/>
      <c r="E53" s="26"/>
      <c r="F53" s="47" t="s">
        <v>102</v>
      </c>
      <c r="G53" s="48"/>
      <c r="H53" s="49"/>
      <c r="I53" s="50"/>
      <c r="J53" s="50"/>
      <c r="K53" s="50"/>
      <c r="L53" s="51"/>
      <c r="M53" s="21">
        <v>46.132238917156755</v>
      </c>
      <c r="N53" s="21">
        <v>48.695141079221017</v>
      </c>
      <c r="O53" s="21">
        <v>-2.562902162064264</v>
      </c>
      <c r="P53" s="2" t="s">
        <v>0</v>
      </c>
    </row>
    <row r="54" spans="1:16" ht="14.25">
      <c r="A54" s="107"/>
      <c r="B54" s="46"/>
      <c r="C54" s="47"/>
      <c r="D54" s="47"/>
      <c r="E54" s="26"/>
      <c r="F54" s="47" t="s">
        <v>103</v>
      </c>
      <c r="G54" s="48"/>
      <c r="H54" s="49"/>
      <c r="I54" s="50"/>
      <c r="J54" s="50"/>
      <c r="K54" s="50"/>
      <c r="L54" s="51"/>
      <c r="M54" s="21">
        <v>411.43122708338319</v>
      </c>
      <c r="N54" s="21">
        <v>734.86947993589331</v>
      </c>
      <c r="O54" s="21">
        <v>-323.43825285251017</v>
      </c>
      <c r="P54" s="2" t="s">
        <v>0</v>
      </c>
    </row>
    <row r="55" spans="1:16" ht="14.25">
      <c r="A55" s="107"/>
      <c r="B55" s="46"/>
      <c r="C55" s="47"/>
      <c r="D55" s="47"/>
      <c r="E55" s="26"/>
      <c r="F55" s="47"/>
      <c r="G55" s="48" t="s">
        <v>104</v>
      </c>
      <c r="H55" s="49"/>
      <c r="I55" s="50"/>
      <c r="J55" s="50"/>
      <c r="K55" s="50"/>
      <c r="L55" s="51"/>
      <c r="M55" s="22"/>
      <c r="N55" s="22"/>
      <c r="O55" s="22"/>
      <c r="P55" s="2" t="s">
        <v>0</v>
      </c>
    </row>
    <row r="56" spans="1:16" ht="14.25">
      <c r="A56" s="107"/>
      <c r="B56" s="46"/>
      <c r="C56" s="47"/>
      <c r="D56" s="47"/>
      <c r="E56" s="26"/>
      <c r="F56" s="47"/>
      <c r="G56" s="48"/>
      <c r="H56" s="49" t="s">
        <v>105</v>
      </c>
      <c r="I56" s="50"/>
      <c r="J56" s="50"/>
      <c r="K56" s="50"/>
      <c r="L56" s="51"/>
      <c r="M56" s="21">
        <v>36.051490413037314</v>
      </c>
      <c r="N56" s="21">
        <v>206.22819397410444</v>
      </c>
      <c r="O56" s="21">
        <v>-170.17670356106711</v>
      </c>
      <c r="P56" s="2" t="s">
        <v>0</v>
      </c>
    </row>
    <row r="57" spans="1:16" ht="14.25">
      <c r="A57" s="107"/>
      <c r="B57" s="46"/>
      <c r="C57" s="47"/>
      <c r="D57" s="47"/>
      <c r="E57" s="26"/>
      <c r="F57" s="47"/>
      <c r="G57" s="48"/>
      <c r="H57" s="49" t="s">
        <v>106</v>
      </c>
      <c r="I57" s="50"/>
      <c r="J57" s="50"/>
      <c r="K57" s="50"/>
      <c r="L57" s="51"/>
      <c r="M57" s="21">
        <v>138.56757689560786</v>
      </c>
      <c r="N57" s="21">
        <v>67.318896790221331</v>
      </c>
      <c r="O57" s="21">
        <v>71.248680105386541</v>
      </c>
      <c r="P57" s="2" t="s">
        <v>0</v>
      </c>
    </row>
    <row r="58" spans="1:16" ht="14.25">
      <c r="A58" s="107"/>
      <c r="B58" s="46"/>
      <c r="C58" s="47"/>
      <c r="D58" s="47"/>
      <c r="E58" s="136"/>
      <c r="F58" s="47"/>
      <c r="G58" s="48"/>
      <c r="H58" s="49"/>
      <c r="I58" s="50"/>
      <c r="J58" s="50"/>
      <c r="K58" s="50"/>
      <c r="L58" s="51"/>
      <c r="M58" s="85"/>
      <c r="N58" s="85"/>
      <c r="O58" s="85"/>
      <c r="P58" s="2"/>
    </row>
    <row r="59" spans="1:16" ht="15">
      <c r="A59" s="107"/>
      <c r="B59" s="32"/>
      <c r="C59" s="26"/>
      <c r="D59" s="26"/>
      <c r="E59" s="108" t="s">
        <v>107</v>
      </c>
      <c r="F59" s="47"/>
      <c r="G59" s="48"/>
      <c r="H59" s="49"/>
      <c r="I59" s="50"/>
      <c r="J59" s="37"/>
      <c r="K59" s="37"/>
      <c r="L59" s="38"/>
      <c r="M59" s="21">
        <v>134.9795138687179</v>
      </c>
      <c r="N59" s="21">
        <v>39.29783315165205</v>
      </c>
      <c r="O59" s="21">
        <v>95.681680717065859</v>
      </c>
      <c r="P59" s="2" t="s">
        <v>0</v>
      </c>
    </row>
    <row r="60" spans="1:16" ht="14.25">
      <c r="A60" s="107"/>
      <c r="B60" s="46"/>
      <c r="C60" s="47"/>
      <c r="D60" s="47"/>
      <c r="E60" s="26"/>
      <c r="F60" s="47" t="s">
        <v>108</v>
      </c>
      <c r="G60" s="48"/>
      <c r="H60" s="49"/>
      <c r="I60" s="50"/>
      <c r="J60" s="37"/>
      <c r="K60" s="37"/>
      <c r="L60" s="38"/>
      <c r="M60" s="21">
        <v>80.304267744680274</v>
      </c>
      <c r="N60" s="21">
        <v>0</v>
      </c>
      <c r="O60" s="21">
        <v>80.304267744680274</v>
      </c>
      <c r="P60" s="2" t="s">
        <v>0</v>
      </c>
    </row>
    <row r="61" spans="1:16" ht="14.25">
      <c r="A61" s="107"/>
      <c r="B61" s="46"/>
      <c r="C61" s="47"/>
      <c r="D61" s="47"/>
      <c r="E61" s="26"/>
      <c r="F61" s="47" t="s">
        <v>109</v>
      </c>
      <c r="G61" s="48"/>
      <c r="H61" s="49"/>
      <c r="I61" s="50"/>
      <c r="J61" s="37"/>
      <c r="K61" s="37"/>
      <c r="L61" s="38"/>
      <c r="M61" s="21">
        <v>54.675246124037635</v>
      </c>
      <c r="N61" s="21">
        <v>39.29783315165205</v>
      </c>
      <c r="O61" s="21">
        <v>15.377412972385585</v>
      </c>
      <c r="P61" s="2" t="s">
        <v>0</v>
      </c>
    </row>
    <row r="62" spans="1:16" ht="14.25">
      <c r="A62" s="31"/>
      <c r="B62" s="42"/>
      <c r="C62" s="34"/>
      <c r="D62" s="34"/>
      <c r="E62" s="34"/>
      <c r="F62" s="34"/>
      <c r="G62" s="35"/>
      <c r="H62" s="36"/>
      <c r="I62" s="37"/>
      <c r="J62" s="37"/>
      <c r="K62" s="37"/>
      <c r="L62" s="38"/>
      <c r="M62" s="88"/>
      <c r="N62" s="88"/>
      <c r="O62" s="134"/>
      <c r="P62" s="2" t="s">
        <v>0</v>
      </c>
    </row>
    <row r="63" spans="1:16" ht="15">
      <c r="A63" s="109"/>
      <c r="B63" s="39" t="s">
        <v>112</v>
      </c>
      <c r="C63" s="34"/>
      <c r="D63" s="34"/>
      <c r="E63" s="26"/>
      <c r="F63" s="34"/>
      <c r="G63" s="35"/>
      <c r="H63" s="36"/>
      <c r="I63" s="37"/>
      <c r="J63" s="35"/>
      <c r="K63" s="35"/>
      <c r="L63" s="38"/>
      <c r="M63" s="21"/>
      <c r="N63" s="21"/>
      <c r="O63" s="21">
        <v>191.36336143413172</v>
      </c>
      <c r="P63" s="110" t="s">
        <v>0</v>
      </c>
    </row>
    <row r="64" spans="1:16" ht="15">
      <c r="A64" s="109"/>
      <c r="B64" s="39"/>
      <c r="C64" s="33" t="s">
        <v>113</v>
      </c>
      <c r="D64" s="33"/>
      <c r="E64" s="24"/>
      <c r="F64" s="33"/>
      <c r="G64" s="111"/>
      <c r="H64" s="112"/>
      <c r="I64" s="113"/>
      <c r="J64" s="111"/>
      <c r="K64" s="111"/>
      <c r="L64" s="114"/>
      <c r="M64" s="21">
        <v>0</v>
      </c>
      <c r="N64" s="21">
        <v>0</v>
      </c>
      <c r="O64" s="21">
        <v>0</v>
      </c>
      <c r="P64" s="110" t="s">
        <v>0</v>
      </c>
    </row>
    <row r="65" spans="1:16" ht="15">
      <c r="A65" s="109"/>
      <c r="B65" s="39"/>
      <c r="C65" s="33" t="s">
        <v>151</v>
      </c>
      <c r="D65" s="33"/>
      <c r="E65" s="24"/>
      <c r="F65" s="33"/>
      <c r="G65" s="111"/>
      <c r="H65" s="112"/>
      <c r="I65" s="113"/>
      <c r="J65" s="111"/>
      <c r="K65" s="111"/>
      <c r="L65" s="114"/>
      <c r="M65" s="21"/>
      <c r="N65" s="21"/>
      <c r="O65" s="21">
        <v>191.36336143413172</v>
      </c>
      <c r="P65" s="110" t="s">
        <v>0</v>
      </c>
    </row>
    <row r="66" spans="1:16" ht="15">
      <c r="A66" s="109"/>
      <c r="B66" s="39"/>
      <c r="C66" s="34"/>
      <c r="D66" s="34" t="s">
        <v>115</v>
      </c>
      <c r="E66" s="26"/>
      <c r="F66" s="34"/>
      <c r="G66" s="35"/>
      <c r="H66" s="36"/>
      <c r="I66" s="37"/>
      <c r="J66" s="35"/>
      <c r="K66" s="35"/>
      <c r="L66" s="38"/>
      <c r="M66" s="21"/>
      <c r="N66" s="21"/>
      <c r="O66" s="21">
        <v>584.85427338306511</v>
      </c>
      <c r="P66" s="110" t="s">
        <v>0</v>
      </c>
    </row>
    <row r="67" spans="1:16" ht="15">
      <c r="A67" s="109"/>
      <c r="B67" s="39"/>
      <c r="C67" s="34"/>
      <c r="D67" s="34"/>
      <c r="E67" s="26" t="s">
        <v>116</v>
      </c>
      <c r="F67" s="34"/>
      <c r="G67" s="35"/>
      <c r="H67" s="36"/>
      <c r="I67" s="37"/>
      <c r="J67" s="35"/>
      <c r="K67" s="35"/>
      <c r="L67" s="38"/>
      <c r="M67" s="21"/>
      <c r="N67" s="21"/>
      <c r="O67" s="21">
        <v>-169.32240284037903</v>
      </c>
      <c r="P67" s="110" t="s">
        <v>0</v>
      </c>
    </row>
    <row r="68" spans="1:16" ht="15">
      <c r="A68" s="109"/>
      <c r="B68" s="39"/>
      <c r="C68" s="34"/>
      <c r="D68" s="34"/>
      <c r="E68" s="26" t="s">
        <v>117</v>
      </c>
      <c r="F68" s="34"/>
      <c r="G68" s="35"/>
      <c r="H68" s="36"/>
      <c r="I68" s="37"/>
      <c r="J68" s="35"/>
      <c r="K68" s="35"/>
      <c r="L68" s="38"/>
      <c r="M68" s="21"/>
      <c r="N68" s="21"/>
      <c r="O68" s="21">
        <v>754.17667622344402</v>
      </c>
      <c r="P68" s="110" t="s">
        <v>0</v>
      </c>
    </row>
    <row r="69" spans="1:16" ht="15">
      <c r="A69" s="109"/>
      <c r="B69" s="39"/>
      <c r="C69" s="34"/>
      <c r="D69" s="34" t="s">
        <v>118</v>
      </c>
      <c r="E69" s="26"/>
      <c r="F69" s="34"/>
      <c r="G69" s="35"/>
      <c r="H69" s="36"/>
      <c r="I69" s="37"/>
      <c r="J69" s="35"/>
      <c r="K69" s="35"/>
      <c r="L69" s="38"/>
      <c r="M69" s="21"/>
      <c r="N69" s="21"/>
      <c r="O69" s="21">
        <v>-225.53539026165524</v>
      </c>
      <c r="P69" s="110" t="s">
        <v>0</v>
      </c>
    </row>
    <row r="70" spans="1:16" ht="15">
      <c r="A70" s="109"/>
      <c r="B70" s="39"/>
      <c r="C70" s="34"/>
      <c r="D70" s="34"/>
      <c r="E70" s="26" t="s">
        <v>119</v>
      </c>
      <c r="F70" s="34"/>
      <c r="G70" s="35"/>
      <c r="H70" s="36"/>
      <c r="I70" s="37"/>
      <c r="J70" s="35"/>
      <c r="K70" s="35"/>
      <c r="L70" s="38"/>
      <c r="M70" s="21"/>
      <c r="N70" s="21"/>
      <c r="O70" s="21">
        <v>-683.44057655047038</v>
      </c>
      <c r="P70" s="110" t="s">
        <v>0</v>
      </c>
    </row>
    <row r="71" spans="1:16" ht="15">
      <c r="A71" s="109"/>
      <c r="B71" s="39"/>
      <c r="C71" s="34"/>
      <c r="D71" s="34"/>
      <c r="E71" s="26" t="s">
        <v>120</v>
      </c>
      <c r="F71" s="34"/>
      <c r="G71" s="35"/>
      <c r="H71" s="36"/>
      <c r="I71" s="37"/>
      <c r="J71" s="35"/>
      <c r="K71" s="35"/>
      <c r="L71" s="38"/>
      <c r="M71" s="21"/>
      <c r="N71" s="21"/>
      <c r="O71" s="21">
        <v>457.90518628881517</v>
      </c>
      <c r="P71" s="110" t="s">
        <v>0</v>
      </c>
    </row>
    <row r="72" spans="1:16" ht="15">
      <c r="A72" s="109"/>
      <c r="B72" s="39"/>
      <c r="C72" s="34"/>
      <c r="D72" s="26" t="s">
        <v>155</v>
      </c>
      <c r="E72" s="26"/>
      <c r="F72" s="34"/>
      <c r="G72" s="35"/>
      <c r="H72" s="36"/>
      <c r="I72" s="37"/>
      <c r="J72" s="35"/>
      <c r="K72" s="35"/>
      <c r="L72" s="38"/>
      <c r="M72" s="21"/>
      <c r="N72" s="21"/>
      <c r="O72" s="21">
        <v>0</v>
      </c>
      <c r="P72" s="110"/>
    </row>
    <row r="73" spans="1:16" ht="15">
      <c r="A73" s="109"/>
      <c r="B73" s="39"/>
      <c r="C73" s="34"/>
      <c r="D73" s="34" t="s">
        <v>122</v>
      </c>
      <c r="E73" s="26"/>
      <c r="F73" s="34"/>
      <c r="G73" s="35"/>
      <c r="H73" s="36"/>
      <c r="I73" s="37"/>
      <c r="J73" s="35"/>
      <c r="K73" s="35"/>
      <c r="L73" s="38"/>
      <c r="M73" s="21"/>
      <c r="N73" s="21"/>
      <c r="O73" s="21">
        <v>424.41659803784216</v>
      </c>
      <c r="P73" s="110" t="s">
        <v>0</v>
      </c>
    </row>
    <row r="74" spans="1:16" ht="15">
      <c r="A74" s="109"/>
      <c r="B74" s="39"/>
      <c r="C74" s="34"/>
      <c r="D74" s="34"/>
      <c r="E74" s="26" t="s">
        <v>119</v>
      </c>
      <c r="F74" s="34"/>
      <c r="G74" s="35"/>
      <c r="H74" s="36"/>
      <c r="I74" s="37"/>
      <c r="J74" s="35"/>
      <c r="K74" s="35"/>
      <c r="L74" s="38"/>
      <c r="M74" s="21"/>
      <c r="N74" s="21"/>
      <c r="O74" s="21">
        <v>-378.62607940896061</v>
      </c>
      <c r="P74" s="110" t="s">
        <v>0</v>
      </c>
    </row>
    <row r="75" spans="1:16" ht="15">
      <c r="A75" s="109"/>
      <c r="B75" s="39"/>
      <c r="C75" s="34"/>
      <c r="D75" s="34"/>
      <c r="E75" s="26" t="s">
        <v>120</v>
      </c>
      <c r="F75" s="34"/>
      <c r="G75" s="35"/>
      <c r="H75" s="36"/>
      <c r="I75" s="37"/>
      <c r="J75" s="35"/>
      <c r="K75" s="35"/>
      <c r="L75" s="38"/>
      <c r="M75" s="21"/>
      <c r="N75" s="21"/>
      <c r="O75" s="21">
        <v>803.04267744680271</v>
      </c>
      <c r="P75" s="110" t="s">
        <v>0</v>
      </c>
    </row>
    <row r="76" spans="1:16" ht="14.25">
      <c r="A76" s="109"/>
      <c r="B76" s="42"/>
      <c r="C76" s="34"/>
      <c r="D76" s="34" t="s">
        <v>123</v>
      </c>
      <c r="E76" s="26"/>
      <c r="F76" s="34"/>
      <c r="G76" s="35"/>
      <c r="H76" s="36"/>
      <c r="I76" s="37"/>
      <c r="J76" s="2"/>
      <c r="K76" s="2"/>
      <c r="L76" s="38"/>
      <c r="M76" s="21"/>
      <c r="N76" s="21"/>
      <c r="O76" s="21">
        <v>-592.37211972512023</v>
      </c>
      <c r="P76" s="110" t="s">
        <v>0</v>
      </c>
    </row>
    <row r="77" spans="1:16" ht="14.25">
      <c r="A77" s="109"/>
      <c r="B77" s="42"/>
      <c r="C77" s="34"/>
      <c r="D77" s="34"/>
      <c r="E77" s="26"/>
      <c r="F77" s="34"/>
      <c r="G77" s="35"/>
      <c r="H77" s="36"/>
      <c r="I77" s="37"/>
      <c r="J77" s="2"/>
      <c r="K77" s="2"/>
      <c r="L77" s="38"/>
      <c r="M77" s="115"/>
      <c r="N77" s="115"/>
      <c r="O77" s="115"/>
      <c r="P77" s="110" t="s">
        <v>0</v>
      </c>
    </row>
    <row r="78" spans="1:16" ht="15">
      <c r="A78" s="109"/>
      <c r="B78" s="39" t="s">
        <v>124</v>
      </c>
      <c r="C78" s="34"/>
      <c r="D78" s="34"/>
      <c r="E78" s="34"/>
      <c r="F78" s="34"/>
      <c r="G78" s="35"/>
      <c r="H78" s="36"/>
      <c r="I78" s="37"/>
      <c r="J78" s="35"/>
      <c r="K78" s="35"/>
      <c r="L78" s="116"/>
      <c r="M78" s="21"/>
      <c r="N78" s="21"/>
      <c r="O78" s="21">
        <v>-33.488588250972313</v>
      </c>
      <c r="P78" s="110" t="s">
        <v>0</v>
      </c>
    </row>
    <row r="79" spans="1:16" ht="15">
      <c r="A79" s="7"/>
      <c r="B79" s="79"/>
      <c r="C79" s="80"/>
      <c r="D79" s="80"/>
      <c r="E79" s="9"/>
      <c r="F79" s="9"/>
      <c r="G79" s="5"/>
      <c r="H79" s="10"/>
      <c r="I79" s="11"/>
      <c r="J79" s="5"/>
      <c r="K79" s="5"/>
      <c r="L79" s="12"/>
      <c r="M79" s="224"/>
      <c r="N79" s="224"/>
      <c r="O79" s="224"/>
      <c r="P79" s="2" t="s">
        <v>0</v>
      </c>
    </row>
    <row r="80" spans="1:16" ht="14.25">
      <c r="A80" s="31"/>
      <c r="B80" s="90"/>
      <c r="C80" s="91"/>
      <c r="D80" s="91"/>
      <c r="E80" s="93"/>
      <c r="F80" s="91"/>
      <c r="G80" s="122"/>
      <c r="H80" s="123"/>
      <c r="I80" s="124"/>
      <c r="J80" s="122"/>
      <c r="K80" s="122"/>
      <c r="L80" s="125"/>
      <c r="M80" s="126"/>
      <c r="N80" s="126"/>
      <c r="O80" s="126"/>
      <c r="P80" s="2" t="s">
        <v>0</v>
      </c>
    </row>
    <row r="81" spans="1:16" ht="14.25">
      <c r="A81" s="31"/>
      <c r="B81" s="34"/>
      <c r="C81" s="34"/>
      <c r="D81" s="34"/>
      <c r="E81" s="26"/>
      <c r="F81" s="34"/>
      <c r="G81" s="35"/>
      <c r="H81" s="36"/>
      <c r="I81" s="37"/>
      <c r="J81" s="35"/>
      <c r="K81" s="35"/>
      <c r="L81" s="35"/>
      <c r="M81" s="2"/>
      <c r="N81" s="2"/>
      <c r="O81" s="2"/>
      <c r="P81" s="2"/>
    </row>
    <row r="82" spans="1:16" ht="14.25">
      <c r="A82" s="127"/>
      <c r="B82" s="34"/>
      <c r="C82" s="34"/>
      <c r="D82" s="34"/>
      <c r="E82" s="26"/>
      <c r="F82" s="34"/>
      <c r="G82" s="35"/>
      <c r="H82" s="36"/>
      <c r="I82" s="37"/>
      <c r="J82" s="35"/>
      <c r="K82" s="35"/>
      <c r="L82" s="35"/>
      <c r="M82" s="2"/>
      <c r="N82" s="2"/>
      <c r="O82" s="2"/>
      <c r="P82" s="2"/>
    </row>
    <row r="83" spans="1:16" ht="14.25">
      <c r="A83" s="133" t="s">
        <v>148</v>
      </c>
      <c r="B83" s="34"/>
      <c r="C83" s="34"/>
      <c r="D83" s="34"/>
      <c r="E83" s="26"/>
      <c r="F83" s="34"/>
      <c r="G83" s="35"/>
      <c r="H83" s="36"/>
      <c r="I83" s="37"/>
      <c r="J83" s="35"/>
      <c r="K83" s="35"/>
      <c r="L83" s="35"/>
      <c r="M83" s="2"/>
      <c r="N83" s="2"/>
      <c r="O83" s="2"/>
      <c r="P83" s="2"/>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2000</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2999.3829999999998</v>
      </c>
      <c r="N9" s="22">
        <v>3283.0740000000001</v>
      </c>
      <c r="O9" s="21">
        <v>-283.69100000000026</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2904.018</v>
      </c>
      <c r="N11" s="22">
        <v>3265.9870000000001</v>
      </c>
      <c r="O11" s="22">
        <v>-361.96900000000005</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2587.518</v>
      </c>
      <c r="N13" s="22">
        <v>2935.5239999999999</v>
      </c>
      <c r="O13" s="22">
        <v>-348.00599999999986</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591.86400000000003</v>
      </c>
      <c r="N15" s="22">
        <v>2213.6640000000002</v>
      </c>
      <c r="O15" s="22">
        <v>-1621.8</v>
      </c>
      <c r="P15" s="2" t="s">
        <v>0</v>
      </c>
    </row>
    <row r="16" spans="1:16" ht="14.25">
      <c r="A16" s="31"/>
      <c r="B16" s="32"/>
      <c r="C16" s="26"/>
      <c r="D16" s="26"/>
      <c r="E16" s="34"/>
      <c r="F16" s="34" t="s">
        <v>11</v>
      </c>
      <c r="G16" s="35"/>
      <c r="H16" s="36"/>
      <c r="I16" s="37"/>
      <c r="J16" s="37"/>
      <c r="K16" s="37"/>
      <c r="L16" s="38"/>
      <c r="M16" s="22">
        <v>523.52800000000002</v>
      </c>
      <c r="N16" s="22">
        <v>2213.6640000000002</v>
      </c>
      <c r="O16" s="22">
        <v>-1690.1360000000002</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68.335999999999999</v>
      </c>
      <c r="N21" s="22">
        <v>0</v>
      </c>
      <c r="O21" s="22">
        <v>68.335999999999999</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1995.654</v>
      </c>
      <c r="N26" s="45">
        <v>721.86</v>
      </c>
      <c r="O26" s="22">
        <v>1273.7940000000003</v>
      </c>
      <c r="P26" s="2" t="s">
        <v>0</v>
      </c>
    </row>
    <row r="27" spans="1:16" ht="14.25">
      <c r="A27" s="31"/>
      <c r="B27" s="32"/>
      <c r="C27" s="26"/>
      <c r="D27" s="26"/>
      <c r="E27" s="34"/>
      <c r="F27" s="34" t="s">
        <v>21</v>
      </c>
      <c r="G27" s="35"/>
      <c r="H27" s="36"/>
      <c r="I27" s="37"/>
      <c r="J27" s="37"/>
      <c r="K27" s="37"/>
      <c r="L27" s="38"/>
      <c r="M27" s="45">
        <v>250.69499999999999</v>
      </c>
      <c r="N27" s="45">
        <v>358.49</v>
      </c>
      <c r="O27" s="22">
        <v>-107.795</v>
      </c>
      <c r="P27" s="2" t="s">
        <v>0</v>
      </c>
    </row>
    <row r="28" spans="1:16" ht="14.25">
      <c r="A28" s="31"/>
      <c r="B28" s="42"/>
      <c r="C28" s="34"/>
      <c r="D28" s="34"/>
      <c r="E28" s="26"/>
      <c r="F28" s="34"/>
      <c r="G28" s="35" t="s">
        <v>22</v>
      </c>
      <c r="H28" s="36"/>
      <c r="I28" s="37"/>
      <c r="J28" s="37"/>
      <c r="K28" s="37"/>
      <c r="L28" s="38"/>
      <c r="M28" s="45">
        <v>51.367999999999995</v>
      </c>
      <c r="N28" s="45">
        <v>226.24199999999999</v>
      </c>
      <c r="O28" s="22">
        <v>-174.874</v>
      </c>
      <c r="P28" s="2" t="s">
        <v>0</v>
      </c>
    </row>
    <row r="29" spans="1:16" ht="14.25">
      <c r="A29" s="31"/>
      <c r="B29" s="42"/>
      <c r="C29" s="34"/>
      <c r="D29" s="34"/>
      <c r="E29" s="34"/>
      <c r="F29" s="26"/>
      <c r="G29" s="35"/>
      <c r="H29" s="36" t="s">
        <v>23</v>
      </c>
      <c r="I29" s="37"/>
      <c r="J29" s="37"/>
      <c r="K29" s="37"/>
      <c r="L29" s="38"/>
      <c r="M29" s="45">
        <v>14</v>
      </c>
      <c r="N29" s="22">
        <v>0</v>
      </c>
      <c r="O29" s="22">
        <v>14</v>
      </c>
      <c r="P29" s="2" t="s">
        <v>0</v>
      </c>
    </row>
    <row r="30" spans="1:16" ht="14.25">
      <c r="A30" s="31"/>
      <c r="B30" s="42"/>
      <c r="C30" s="34"/>
      <c r="D30" s="34"/>
      <c r="E30" s="34"/>
      <c r="F30" s="26"/>
      <c r="G30" s="35"/>
      <c r="H30" s="36" t="s">
        <v>24</v>
      </c>
      <c r="I30" s="37"/>
      <c r="J30" s="37"/>
      <c r="K30" s="37"/>
      <c r="L30" s="38"/>
      <c r="M30" s="45">
        <v>6.26</v>
      </c>
      <c r="N30" s="22">
        <v>221.36699999999999</v>
      </c>
      <c r="O30" s="22">
        <v>-215.107</v>
      </c>
      <c r="P30" s="2" t="s">
        <v>0</v>
      </c>
    </row>
    <row r="31" spans="1:16" ht="14.25">
      <c r="A31" s="31"/>
      <c r="B31" s="42"/>
      <c r="C31" s="34"/>
      <c r="D31" s="34"/>
      <c r="E31" s="34"/>
      <c r="F31" s="26"/>
      <c r="G31" s="35"/>
      <c r="H31" s="36" t="s">
        <v>25</v>
      </c>
      <c r="I31" s="37"/>
      <c r="J31" s="37"/>
      <c r="K31" s="37"/>
      <c r="L31" s="38"/>
      <c r="M31" s="45">
        <v>31.108000000000001</v>
      </c>
      <c r="N31" s="22">
        <v>4.875</v>
      </c>
      <c r="O31" s="22">
        <v>26.233000000000001</v>
      </c>
      <c r="P31" s="2" t="s">
        <v>0</v>
      </c>
    </row>
    <row r="32" spans="1:16" ht="14.25">
      <c r="A32" s="31"/>
      <c r="B32" s="42"/>
      <c r="C32" s="34"/>
      <c r="D32" s="34"/>
      <c r="E32" s="26"/>
      <c r="F32" s="34"/>
      <c r="G32" s="35" t="s">
        <v>26</v>
      </c>
      <c r="H32" s="36"/>
      <c r="I32" s="37"/>
      <c r="J32" s="37"/>
      <c r="K32" s="37"/>
      <c r="L32" s="38"/>
      <c r="M32" s="45">
        <v>199.327</v>
      </c>
      <c r="N32" s="45">
        <v>132.24799999999999</v>
      </c>
      <c r="O32" s="22">
        <v>67.079000000000008</v>
      </c>
      <c r="P32" s="2" t="s">
        <v>0</v>
      </c>
    </row>
    <row r="33" spans="1:16" ht="14.25">
      <c r="A33" s="31"/>
      <c r="B33" s="42"/>
      <c r="C33" s="34"/>
      <c r="D33" s="34"/>
      <c r="E33" s="34"/>
      <c r="F33" s="26"/>
      <c r="G33" s="35"/>
      <c r="H33" s="36" t="s">
        <v>27</v>
      </c>
      <c r="I33" s="37"/>
      <c r="J33" s="37"/>
      <c r="K33" s="37"/>
      <c r="L33" s="38"/>
      <c r="M33" s="45">
        <v>107.922</v>
      </c>
      <c r="N33" s="22">
        <v>80.659000000000006</v>
      </c>
      <c r="O33" s="22">
        <v>27.262999999999991</v>
      </c>
      <c r="P33" s="2" t="s">
        <v>0</v>
      </c>
    </row>
    <row r="34" spans="1:16" ht="14.25">
      <c r="A34" s="31"/>
      <c r="B34" s="42"/>
      <c r="C34" s="34"/>
      <c r="D34" s="34"/>
      <c r="E34" s="34"/>
      <c r="F34" s="26"/>
      <c r="G34" s="35"/>
      <c r="H34" s="36" t="s">
        <v>28</v>
      </c>
      <c r="I34" s="37"/>
      <c r="J34" s="37"/>
      <c r="K34" s="37"/>
      <c r="L34" s="38"/>
      <c r="M34" s="45">
        <v>10.747999999999999</v>
      </c>
      <c r="N34" s="22">
        <v>0</v>
      </c>
      <c r="O34" s="22">
        <v>10.747999999999999</v>
      </c>
      <c r="P34" s="2" t="s">
        <v>0</v>
      </c>
    </row>
    <row r="35" spans="1:16" ht="14.25">
      <c r="A35" s="31"/>
      <c r="B35" s="42"/>
      <c r="C35" s="34"/>
      <c r="D35" s="34"/>
      <c r="E35" s="34"/>
      <c r="F35" s="26"/>
      <c r="G35" s="35"/>
      <c r="H35" s="36" t="s">
        <v>25</v>
      </c>
      <c r="I35" s="37"/>
      <c r="J35" s="37"/>
      <c r="K35" s="37"/>
      <c r="L35" s="38"/>
      <c r="M35" s="45">
        <v>80.656999999999996</v>
      </c>
      <c r="N35" s="22">
        <v>51.588999999999999</v>
      </c>
      <c r="O35" s="22">
        <v>29.067999999999998</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1206</v>
      </c>
      <c r="N60" s="22">
        <v>257.322</v>
      </c>
      <c r="O60" s="22">
        <v>948.678</v>
      </c>
      <c r="P60" s="2" t="s">
        <v>0</v>
      </c>
    </row>
    <row r="61" spans="1:17" ht="14.25">
      <c r="A61" s="31"/>
      <c r="B61" s="42"/>
      <c r="C61" s="34"/>
      <c r="D61" s="34"/>
      <c r="E61" s="26"/>
      <c r="F61" s="34"/>
      <c r="G61" s="35" t="s">
        <v>48</v>
      </c>
      <c r="H61" s="27"/>
      <c r="I61" s="37"/>
      <c r="J61" s="37"/>
      <c r="K61" s="37"/>
      <c r="L61" s="38"/>
      <c r="M61" s="65">
        <v>0</v>
      </c>
      <c r="N61" s="65">
        <v>12.694000000000001</v>
      </c>
      <c r="O61" s="65">
        <v>-12.694000000000001</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12.694000000000001</v>
      </c>
      <c r="O63" s="65">
        <v>-12.694000000000001</v>
      </c>
      <c r="P63" s="2" t="s">
        <v>0</v>
      </c>
    </row>
    <row r="64" spans="1:17" ht="14.25">
      <c r="A64" s="31"/>
      <c r="B64" s="46"/>
      <c r="C64" s="47"/>
      <c r="D64" s="47"/>
      <c r="E64" s="26"/>
      <c r="F64" s="47"/>
      <c r="G64" s="48" t="s">
        <v>51</v>
      </c>
      <c r="H64" s="27"/>
      <c r="I64" s="50"/>
      <c r="J64" s="50"/>
      <c r="K64" s="50"/>
      <c r="L64" s="51"/>
      <c r="M64" s="65">
        <v>1206</v>
      </c>
      <c r="N64" s="65">
        <v>244.62799999999999</v>
      </c>
      <c r="O64" s="65">
        <v>961.37200000000007</v>
      </c>
      <c r="P64" s="2" t="s">
        <v>0</v>
      </c>
    </row>
    <row r="65" spans="1:16" ht="14.25">
      <c r="A65" s="31"/>
      <c r="B65" s="46"/>
      <c r="C65" s="47"/>
      <c r="D65" s="47"/>
      <c r="E65" s="47"/>
      <c r="F65" s="26"/>
      <c r="G65" s="48"/>
      <c r="H65" s="49" t="s">
        <v>52</v>
      </c>
      <c r="I65" s="50"/>
      <c r="J65" s="50"/>
      <c r="K65" s="50"/>
      <c r="L65" s="51"/>
      <c r="M65" s="65">
        <v>0</v>
      </c>
      <c r="N65" s="65">
        <v>4.0449999999999999</v>
      </c>
      <c r="O65" s="65">
        <v>-4.0449999999999999</v>
      </c>
      <c r="P65" s="2" t="s">
        <v>0</v>
      </c>
    </row>
    <row r="66" spans="1:16" ht="14.25">
      <c r="A66" s="31"/>
      <c r="B66" s="46"/>
      <c r="C66" s="47"/>
      <c r="D66" s="47"/>
      <c r="E66" s="47"/>
      <c r="F66" s="26"/>
      <c r="G66" s="48"/>
      <c r="H66" s="49" t="s">
        <v>53</v>
      </c>
      <c r="I66" s="50"/>
      <c r="J66" s="50"/>
      <c r="K66" s="50"/>
      <c r="L66" s="51"/>
      <c r="M66" s="65">
        <v>12</v>
      </c>
      <c r="N66" s="65">
        <v>85.876999999999995</v>
      </c>
      <c r="O66" s="65">
        <v>-73.876999999999995</v>
      </c>
      <c r="P66" s="2" t="s">
        <v>0</v>
      </c>
    </row>
    <row r="67" spans="1:16" ht="14.25">
      <c r="A67" s="31"/>
      <c r="B67" s="46"/>
      <c r="C67" s="47"/>
      <c r="D67" s="47"/>
      <c r="E67" s="47"/>
      <c r="F67" s="26"/>
      <c r="G67" s="48"/>
      <c r="H67" s="49" t="s">
        <v>54</v>
      </c>
      <c r="I67" s="50"/>
      <c r="J67" s="50"/>
      <c r="K67" s="50"/>
      <c r="L67" s="51"/>
      <c r="M67" s="65">
        <v>1194</v>
      </c>
      <c r="N67" s="65">
        <v>154.70599999999999</v>
      </c>
      <c r="O67" s="65">
        <v>1039.2940000000001</v>
      </c>
      <c r="P67" s="2" t="s">
        <v>0</v>
      </c>
    </row>
    <row r="68" spans="1:16" ht="14.25">
      <c r="A68" s="31"/>
      <c r="B68" s="32"/>
      <c r="C68" s="26"/>
      <c r="D68" s="26"/>
      <c r="E68" s="34"/>
      <c r="F68" s="34" t="s">
        <v>55</v>
      </c>
      <c r="G68" s="35"/>
      <c r="H68" s="36"/>
      <c r="I68" s="37"/>
      <c r="J68" s="37"/>
      <c r="K68" s="37"/>
      <c r="L68" s="38"/>
      <c r="M68" s="22">
        <v>16.928999999999998</v>
      </c>
      <c r="N68" s="22">
        <v>10.217000000000001</v>
      </c>
      <c r="O68" s="22">
        <v>6.711999999999998</v>
      </c>
      <c r="P68" s="2" t="s">
        <v>0</v>
      </c>
    </row>
    <row r="69" spans="1:16" ht="14.25">
      <c r="A69" s="31"/>
      <c r="B69" s="42"/>
      <c r="C69" s="34"/>
      <c r="D69" s="34"/>
      <c r="E69" s="26"/>
      <c r="F69" s="34"/>
      <c r="G69" s="35" t="s">
        <v>56</v>
      </c>
      <c r="H69" s="36"/>
      <c r="I69" s="37"/>
      <c r="J69" s="37"/>
      <c r="K69" s="37"/>
      <c r="L69" s="38"/>
      <c r="M69" s="85">
        <v>1.6080000000000001</v>
      </c>
      <c r="N69" s="85">
        <v>0.93899999999999995</v>
      </c>
      <c r="O69" s="65">
        <v>0.66900000000000015</v>
      </c>
      <c r="P69" s="2" t="s">
        <v>0</v>
      </c>
    </row>
    <row r="70" spans="1:16" ht="14.25">
      <c r="A70" s="31"/>
      <c r="B70" s="42"/>
      <c r="C70" s="34"/>
      <c r="D70" s="34"/>
      <c r="E70" s="26"/>
      <c r="F70" s="34"/>
      <c r="G70" s="35" t="s">
        <v>57</v>
      </c>
      <c r="H70" s="36"/>
      <c r="I70" s="37"/>
      <c r="J70" s="37"/>
      <c r="K70" s="37"/>
      <c r="L70" s="38"/>
      <c r="M70" s="65">
        <v>15.321</v>
      </c>
      <c r="N70" s="65">
        <v>9.2780000000000005</v>
      </c>
      <c r="O70" s="65">
        <v>6.0429999999999993</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41.091999999999999</v>
      </c>
      <c r="O74" s="22">
        <v>-41.091999999999999</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24.596</v>
      </c>
      <c r="O76" s="65">
        <v>-24.596</v>
      </c>
      <c r="P76" s="2" t="s">
        <v>0</v>
      </c>
    </row>
    <row r="77" spans="1:16" ht="14.25">
      <c r="A77" s="31"/>
      <c r="B77" s="42"/>
      <c r="C77" s="34"/>
      <c r="D77" s="34"/>
      <c r="E77" s="26"/>
      <c r="F77" s="34"/>
      <c r="G77" s="35" t="s">
        <v>64</v>
      </c>
      <c r="H77" s="36"/>
      <c r="I77" s="37"/>
      <c r="J77" s="37"/>
      <c r="K77" s="37"/>
      <c r="L77" s="38"/>
      <c r="M77" s="85">
        <v>0</v>
      </c>
      <c r="N77" s="85">
        <v>16.495999999999999</v>
      </c>
      <c r="O77" s="65">
        <v>-16.495999999999999</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12.901</v>
      </c>
      <c r="O84" s="22">
        <v>-12.901</v>
      </c>
      <c r="P84" s="2" t="s">
        <v>0</v>
      </c>
    </row>
    <row r="85" spans="1:16" ht="14.25">
      <c r="A85" s="31"/>
      <c r="B85" s="32"/>
      <c r="C85" s="26"/>
      <c r="D85" s="26"/>
      <c r="E85" s="34"/>
      <c r="F85" s="34" t="s">
        <v>72</v>
      </c>
      <c r="G85" s="35"/>
      <c r="H85" s="36"/>
      <c r="I85" s="37"/>
      <c r="J85" s="37"/>
      <c r="K85" s="37"/>
      <c r="L85" s="38"/>
      <c r="M85" s="22">
        <v>0</v>
      </c>
      <c r="N85" s="22">
        <v>5.2460000000000004</v>
      </c>
      <c r="O85" s="22">
        <v>-5.2460000000000004</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5.2460000000000004</v>
      </c>
      <c r="O90" s="22">
        <v>-5.2460000000000004</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5.2460000000000004</v>
      </c>
      <c r="O99" s="65">
        <v>-5.2460000000000004</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0.16</v>
      </c>
      <c r="N109" s="21">
        <v>4.05</v>
      </c>
      <c r="O109" s="22">
        <v>-3.89</v>
      </c>
      <c r="P109" s="2" t="s">
        <v>0</v>
      </c>
    </row>
    <row r="110" spans="1:16" ht="14.25">
      <c r="A110" s="31"/>
      <c r="B110" s="42"/>
      <c r="C110" s="34"/>
      <c r="D110" s="34"/>
      <c r="E110" s="26"/>
      <c r="F110" s="34"/>
      <c r="G110" s="35" t="s">
        <v>149</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0.16</v>
      </c>
      <c r="N111" s="45">
        <v>4.05</v>
      </c>
      <c r="O111" s="45">
        <v>-3.89</v>
      </c>
      <c r="P111" s="2" t="s">
        <v>0</v>
      </c>
    </row>
    <row r="112" spans="1:16" ht="14.25">
      <c r="A112" s="31"/>
      <c r="B112" s="32"/>
      <c r="C112" s="26"/>
      <c r="D112" s="26"/>
      <c r="E112" s="34"/>
      <c r="F112" s="34" t="s">
        <v>97</v>
      </c>
      <c r="G112" s="35"/>
      <c r="H112" s="36"/>
      <c r="I112" s="37"/>
      <c r="J112" s="37"/>
      <c r="K112" s="37"/>
      <c r="L112" s="38"/>
      <c r="M112" s="22">
        <v>167.983</v>
      </c>
      <c r="N112" s="22">
        <v>13.858000000000001</v>
      </c>
      <c r="O112" s="22">
        <v>154.125</v>
      </c>
      <c r="P112" s="2" t="s">
        <v>0</v>
      </c>
    </row>
    <row r="113" spans="1:16" ht="14.25">
      <c r="A113" s="31"/>
      <c r="B113" s="42"/>
      <c r="C113" s="34"/>
      <c r="D113" s="34"/>
      <c r="E113" s="26"/>
      <c r="F113" s="34"/>
      <c r="G113" s="35" t="s">
        <v>98</v>
      </c>
      <c r="H113" s="36"/>
      <c r="I113" s="37"/>
      <c r="J113" s="37"/>
      <c r="K113" s="37"/>
      <c r="L113" s="38"/>
      <c r="M113" s="22">
        <v>40</v>
      </c>
      <c r="N113" s="22">
        <v>11.173</v>
      </c>
      <c r="O113" s="22">
        <v>28.826999999999998</v>
      </c>
      <c r="P113" s="2" t="s">
        <v>0</v>
      </c>
    </row>
    <row r="114" spans="1:16" ht="15">
      <c r="A114" s="7"/>
      <c r="B114" s="83"/>
      <c r="C114" s="84"/>
      <c r="D114" s="84"/>
      <c r="E114" s="16"/>
      <c r="F114" s="16"/>
      <c r="G114" s="89" t="s">
        <v>99</v>
      </c>
      <c r="H114" s="18"/>
      <c r="I114" s="19"/>
      <c r="J114" s="17"/>
      <c r="K114" s="17"/>
      <c r="L114" s="20"/>
      <c r="M114" s="22">
        <v>126.18300000000001</v>
      </c>
      <c r="N114" s="22">
        <v>0</v>
      </c>
      <c r="O114" s="22">
        <v>126.18300000000001</v>
      </c>
      <c r="P114" s="2" t="s">
        <v>0</v>
      </c>
    </row>
    <row r="115" spans="1:16" ht="14.25">
      <c r="A115" s="31"/>
      <c r="B115" s="42"/>
      <c r="C115" s="34"/>
      <c r="D115" s="34"/>
      <c r="E115" s="26"/>
      <c r="F115" s="47"/>
      <c r="G115" s="48" t="s">
        <v>33</v>
      </c>
      <c r="H115" s="49"/>
      <c r="I115" s="50"/>
      <c r="J115" s="50"/>
      <c r="K115" s="50"/>
      <c r="L115" s="51"/>
      <c r="M115" s="22">
        <v>1.8</v>
      </c>
      <c r="N115" s="22">
        <v>2.6850000000000001</v>
      </c>
      <c r="O115" s="22">
        <v>-0.88500000000000001</v>
      </c>
      <c r="P115" s="2" t="s">
        <v>0</v>
      </c>
    </row>
    <row r="116" spans="1:16" ht="14.25">
      <c r="A116" s="31"/>
      <c r="B116" s="42"/>
      <c r="C116" s="34"/>
      <c r="D116" s="34"/>
      <c r="F116" s="26" t="s">
        <v>100</v>
      </c>
      <c r="G116" s="48"/>
      <c r="H116" s="49"/>
      <c r="I116" s="50"/>
      <c r="J116" s="50"/>
      <c r="K116" s="50"/>
      <c r="L116" s="51"/>
      <c r="M116" s="22">
        <v>353.887</v>
      </c>
      <c r="N116" s="22">
        <v>18.684000000000001</v>
      </c>
      <c r="O116" s="22">
        <v>335.20299999999997</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6"/>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316.5</v>
      </c>
      <c r="N120" s="45">
        <v>330.46299999999997</v>
      </c>
      <c r="O120" s="22">
        <v>-13.962999999999965</v>
      </c>
      <c r="P120" s="2" t="s">
        <v>0</v>
      </c>
    </row>
    <row r="121" spans="1:16" ht="14.25">
      <c r="A121" s="107"/>
      <c r="B121" s="46"/>
      <c r="C121" s="47"/>
      <c r="D121" s="47"/>
      <c r="E121" s="26"/>
      <c r="F121" s="47" t="s">
        <v>102</v>
      </c>
      <c r="G121" s="48"/>
      <c r="H121" s="49"/>
      <c r="I121" s="50"/>
      <c r="J121" s="50"/>
      <c r="K121" s="50"/>
      <c r="L121" s="51"/>
      <c r="M121" s="22">
        <v>47</v>
      </c>
      <c r="N121" s="22">
        <v>44.933</v>
      </c>
      <c r="O121" s="22">
        <v>2.0670000000000002</v>
      </c>
      <c r="P121" s="2" t="s">
        <v>0</v>
      </c>
    </row>
    <row r="122" spans="1:16" ht="14.25">
      <c r="A122" s="107"/>
      <c r="B122" s="46"/>
      <c r="C122" s="47"/>
      <c r="D122" s="47"/>
      <c r="E122" s="26"/>
      <c r="F122" s="47" t="s">
        <v>103</v>
      </c>
      <c r="G122" s="48"/>
      <c r="H122" s="49"/>
      <c r="I122" s="50"/>
      <c r="J122" s="50"/>
      <c r="K122" s="50"/>
      <c r="L122" s="51"/>
      <c r="M122" s="22">
        <v>269.5</v>
      </c>
      <c r="N122" s="22">
        <v>285.52999999999997</v>
      </c>
      <c r="O122" s="22">
        <v>-16.03</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31</v>
      </c>
      <c r="N124" s="65">
        <v>10</v>
      </c>
      <c r="O124" s="65">
        <v>21</v>
      </c>
      <c r="P124" s="2" t="s">
        <v>0</v>
      </c>
    </row>
    <row r="125" spans="1:16" ht="14.25">
      <c r="A125" s="107"/>
      <c r="B125" s="46"/>
      <c r="C125" s="47"/>
      <c r="D125" s="47"/>
      <c r="E125" s="26"/>
      <c r="F125" s="47"/>
      <c r="G125" s="48"/>
      <c r="H125" s="49" t="s">
        <v>106</v>
      </c>
      <c r="I125" s="50"/>
      <c r="J125" s="50"/>
      <c r="K125" s="50"/>
      <c r="L125" s="51"/>
      <c r="M125" s="65">
        <v>40</v>
      </c>
      <c r="N125" s="65">
        <v>47.3</v>
      </c>
      <c r="O125" s="65">
        <v>-7.3</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95.364999999999995</v>
      </c>
      <c r="N127" s="22">
        <v>17.087</v>
      </c>
      <c r="O127" s="22">
        <v>78.277999999999992</v>
      </c>
      <c r="P127" s="2" t="s">
        <v>0</v>
      </c>
    </row>
    <row r="128" spans="1:16" ht="14.25">
      <c r="A128" s="107"/>
      <c r="B128" s="46"/>
      <c r="C128" s="47"/>
      <c r="D128" s="47"/>
      <c r="E128" s="26"/>
      <c r="F128" s="47" t="s">
        <v>108</v>
      </c>
      <c r="G128" s="48"/>
      <c r="H128" s="49"/>
      <c r="I128" s="50"/>
      <c r="J128" s="37"/>
      <c r="K128" s="37"/>
      <c r="L128" s="38"/>
      <c r="M128" s="22">
        <v>79.864999999999995</v>
      </c>
      <c r="N128" s="22">
        <v>0</v>
      </c>
      <c r="O128" s="22">
        <v>79.864999999999995</v>
      </c>
      <c r="P128" s="2" t="s">
        <v>0</v>
      </c>
    </row>
    <row r="129" spans="1:16" ht="14.25">
      <c r="A129" s="107"/>
      <c r="B129" s="46"/>
      <c r="C129" s="47"/>
      <c r="D129" s="47"/>
      <c r="E129" s="26"/>
      <c r="F129" s="47" t="s">
        <v>109</v>
      </c>
      <c r="G129" s="48"/>
      <c r="H129" s="49"/>
      <c r="I129" s="50"/>
      <c r="J129" s="37"/>
      <c r="K129" s="37"/>
      <c r="L129" s="38"/>
      <c r="M129" s="22">
        <v>15.5</v>
      </c>
      <c r="N129" s="22">
        <v>17.087</v>
      </c>
      <c r="O129" s="22">
        <v>-1.5869999999999997</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15.5</v>
      </c>
      <c r="N131" s="22">
        <v>17.087</v>
      </c>
      <c r="O131" s="22">
        <v>-1.5869999999999997</v>
      </c>
      <c r="P131" s="2" t="s">
        <v>0</v>
      </c>
    </row>
    <row r="132" spans="1:16" ht="14.25">
      <c r="A132" s="31"/>
      <c r="B132" s="42"/>
      <c r="C132" s="34"/>
      <c r="D132" s="34"/>
      <c r="E132" s="34"/>
      <c r="F132" s="34"/>
      <c r="G132" s="35"/>
      <c r="H132" s="36"/>
      <c r="I132" s="37"/>
      <c r="J132" s="37"/>
      <c r="K132" s="37"/>
      <c r="L132" s="38"/>
      <c r="M132" s="40"/>
      <c r="N132" s="40"/>
      <c r="O132" s="41"/>
      <c r="P132" s="2" t="s">
        <v>0</v>
      </c>
    </row>
    <row r="133" spans="1:16" ht="15">
      <c r="A133" s="109"/>
      <c r="B133" s="39" t="s">
        <v>112</v>
      </c>
      <c r="C133" s="34"/>
      <c r="D133" s="34"/>
      <c r="E133" s="26"/>
      <c r="F133" s="34"/>
      <c r="G133" s="35"/>
      <c r="H133" s="36"/>
      <c r="I133" s="37"/>
      <c r="J133" s="35"/>
      <c r="K133" s="35"/>
      <c r="L133" s="38"/>
      <c r="M133" s="21">
        <v>1341.6</v>
      </c>
      <c r="N133" s="21">
        <v>1172.5</v>
      </c>
      <c r="O133" s="21">
        <v>169.1</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151</v>
      </c>
      <c r="D135" s="33"/>
      <c r="E135" s="24"/>
      <c r="F135" s="33"/>
      <c r="G135" s="111"/>
      <c r="H135" s="112"/>
      <c r="I135" s="113"/>
      <c r="J135" s="111"/>
      <c r="K135" s="111"/>
      <c r="L135" s="114"/>
      <c r="M135" s="21">
        <v>1341.6</v>
      </c>
      <c r="N135" s="21">
        <v>1172.5</v>
      </c>
      <c r="O135" s="21">
        <v>169.1</v>
      </c>
      <c r="P135" s="110" t="s">
        <v>0</v>
      </c>
    </row>
    <row r="136" spans="1:16" ht="15">
      <c r="A136" s="109"/>
      <c r="B136" s="39"/>
      <c r="C136" s="34"/>
      <c r="D136" s="34" t="s">
        <v>115</v>
      </c>
      <c r="E136" s="26"/>
      <c r="F136" s="34"/>
      <c r="G136" s="35"/>
      <c r="H136" s="36"/>
      <c r="I136" s="37"/>
      <c r="J136" s="35"/>
      <c r="K136" s="35"/>
      <c r="L136" s="38"/>
      <c r="M136" s="21">
        <v>101.2</v>
      </c>
      <c r="N136" s="21">
        <v>126</v>
      </c>
      <c r="O136" s="21">
        <v>-24.8</v>
      </c>
      <c r="P136" s="110" t="s">
        <v>0</v>
      </c>
    </row>
    <row r="137" spans="1:16" ht="15">
      <c r="A137" s="109"/>
      <c r="B137" s="39"/>
      <c r="C137" s="34"/>
      <c r="D137" s="34"/>
      <c r="E137" s="26" t="s">
        <v>116</v>
      </c>
      <c r="F137" s="34"/>
      <c r="G137" s="35"/>
      <c r="H137" s="36"/>
      <c r="I137" s="37"/>
      <c r="J137" s="35"/>
      <c r="K137" s="35"/>
      <c r="L137" s="38"/>
      <c r="M137" s="21">
        <v>0</v>
      </c>
      <c r="N137" s="21">
        <v>126</v>
      </c>
      <c r="O137" s="21">
        <v>-126</v>
      </c>
      <c r="P137" s="110" t="s">
        <v>0</v>
      </c>
    </row>
    <row r="138" spans="1:16" ht="15">
      <c r="A138" s="109"/>
      <c r="B138" s="39"/>
      <c r="C138" s="34"/>
      <c r="D138" s="34"/>
      <c r="E138" s="26" t="s">
        <v>117</v>
      </c>
      <c r="F138" s="34"/>
      <c r="G138" s="35"/>
      <c r="H138" s="36"/>
      <c r="I138" s="37"/>
      <c r="J138" s="35"/>
      <c r="K138" s="35"/>
      <c r="L138" s="38"/>
      <c r="M138" s="21">
        <v>101.2</v>
      </c>
      <c r="N138" s="21">
        <v>0</v>
      </c>
      <c r="O138" s="21">
        <v>101.2</v>
      </c>
      <c r="P138" s="110" t="s">
        <v>0</v>
      </c>
    </row>
    <row r="139" spans="1:16" ht="15">
      <c r="A139" s="109"/>
      <c r="B139" s="39"/>
      <c r="C139" s="34"/>
      <c r="D139" s="34" t="s">
        <v>118</v>
      </c>
      <c r="E139" s="26"/>
      <c r="F139" s="34"/>
      <c r="G139" s="35"/>
      <c r="H139" s="36"/>
      <c r="I139" s="37"/>
      <c r="J139" s="35"/>
      <c r="K139" s="35"/>
      <c r="L139" s="38"/>
      <c r="M139" s="21">
        <v>55.6</v>
      </c>
      <c r="N139" s="21">
        <v>182.2</v>
      </c>
      <c r="O139" s="21">
        <v>-126.6</v>
      </c>
      <c r="P139" s="110" t="s">
        <v>0</v>
      </c>
    </row>
    <row r="140" spans="1:16" ht="15">
      <c r="A140" s="109"/>
      <c r="B140" s="39"/>
      <c r="C140" s="34"/>
      <c r="D140" s="34"/>
      <c r="E140" s="26" t="s">
        <v>119</v>
      </c>
      <c r="F140" s="34"/>
      <c r="G140" s="35"/>
      <c r="H140" s="36"/>
      <c r="I140" s="37"/>
      <c r="J140" s="35"/>
      <c r="K140" s="35"/>
      <c r="L140" s="38"/>
      <c r="M140" s="21">
        <v>0</v>
      </c>
      <c r="N140" s="21">
        <v>182.2</v>
      </c>
      <c r="O140" s="21">
        <v>-182.2</v>
      </c>
      <c r="P140" s="110" t="s">
        <v>0</v>
      </c>
    </row>
    <row r="141" spans="1:16" ht="15">
      <c r="A141" s="109"/>
      <c r="B141" s="39"/>
      <c r="C141" s="34"/>
      <c r="D141" s="34"/>
      <c r="E141" s="26" t="s">
        <v>120</v>
      </c>
      <c r="F141" s="34"/>
      <c r="G141" s="35"/>
      <c r="H141" s="36"/>
      <c r="I141" s="37"/>
      <c r="J141" s="35"/>
      <c r="K141" s="35"/>
      <c r="L141" s="38"/>
      <c r="M141" s="21">
        <v>55.6</v>
      </c>
      <c r="N141" s="21">
        <v>0</v>
      </c>
      <c r="O141" s="21">
        <v>55.6</v>
      </c>
      <c r="P141" s="110" t="s">
        <v>0</v>
      </c>
    </row>
    <row r="142" spans="1:16" ht="15">
      <c r="A142" s="109"/>
      <c r="B142" s="39"/>
      <c r="C142" s="34"/>
      <c r="D142" s="26" t="s">
        <v>121</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1179.7</v>
      </c>
      <c r="N143" s="21">
        <v>864.3</v>
      </c>
      <c r="O143" s="21">
        <v>315.39999999999998</v>
      </c>
      <c r="P143" s="110" t="s">
        <v>0</v>
      </c>
    </row>
    <row r="144" spans="1:16" ht="15">
      <c r="A144" s="109"/>
      <c r="B144" s="39"/>
      <c r="C144" s="34"/>
      <c r="D144" s="34"/>
      <c r="E144" s="26" t="s">
        <v>157</v>
      </c>
      <c r="F144" s="34"/>
      <c r="G144" s="35"/>
      <c r="H144" s="36"/>
      <c r="I144" s="37"/>
      <c r="J144" s="35"/>
      <c r="K144" s="35"/>
      <c r="L144" s="38"/>
      <c r="M144" s="21">
        <v>0</v>
      </c>
      <c r="N144" s="21">
        <v>864.3</v>
      </c>
      <c r="O144" s="21">
        <v>-864.3</v>
      </c>
      <c r="P144" s="110" t="s">
        <v>0</v>
      </c>
    </row>
    <row r="145" spans="1:16" ht="15">
      <c r="A145" s="109"/>
      <c r="B145" s="39"/>
      <c r="C145" s="34"/>
      <c r="D145" s="34"/>
      <c r="E145" s="26" t="s">
        <v>120</v>
      </c>
      <c r="F145" s="34"/>
      <c r="G145" s="35"/>
      <c r="H145" s="36"/>
      <c r="I145" s="37"/>
      <c r="J145" s="35"/>
      <c r="K145" s="35"/>
      <c r="L145" s="38"/>
      <c r="M145" s="21">
        <v>1179.7</v>
      </c>
      <c r="N145" s="21">
        <v>0</v>
      </c>
      <c r="O145" s="21">
        <v>1179.7</v>
      </c>
      <c r="P145" s="110" t="s">
        <v>0</v>
      </c>
    </row>
    <row r="146" spans="1:16" ht="14.25">
      <c r="A146" s="109"/>
      <c r="B146" s="42"/>
      <c r="C146" s="34"/>
      <c r="D146" s="34" t="s">
        <v>123</v>
      </c>
      <c r="E146" s="26"/>
      <c r="F146" s="34"/>
      <c r="G146" s="35"/>
      <c r="H146" s="36"/>
      <c r="I146" s="37"/>
      <c r="J146" s="2"/>
      <c r="K146" s="2"/>
      <c r="L146" s="38"/>
      <c r="M146" s="21">
        <v>5.0999999999999996</v>
      </c>
      <c r="N146" s="21">
        <v>0</v>
      </c>
      <c r="O146" s="21">
        <v>5.0999999999999996</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114.59100000000035</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1.6080000000000001</v>
      </c>
      <c r="N162" s="22">
        <v>0.93899999999999995</v>
      </c>
      <c r="O162" s="22">
        <v>0.66900000000000015</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2000</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17"/>
      <c r="M9" s="44">
        <v>5124.7501170391988</v>
      </c>
      <c r="N9" s="21">
        <v>5609.4649685446484</v>
      </c>
      <c r="O9" s="21">
        <v>-484.71485150544919</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4961.8093405823602</v>
      </c>
      <c r="N11" s="21">
        <v>5580.2700957158531</v>
      </c>
      <c r="O11" s="21">
        <v>-618.46075513349319</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4421.0369843868002</v>
      </c>
      <c r="N13" s="21">
        <v>5015.6405375943577</v>
      </c>
      <c r="O13" s="21">
        <v>-594.6035532075573</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1011.2596834986691</v>
      </c>
      <c r="N15" s="21">
        <v>3782.2695011225519</v>
      </c>
      <c r="O15" s="21">
        <v>-2771.0098176238821</v>
      </c>
      <c r="P15" s="2" t="s">
        <v>0</v>
      </c>
    </row>
    <row r="16" spans="1:16" ht="14.25">
      <c r="A16" s="31"/>
      <c r="B16" s="32"/>
      <c r="C16" s="26"/>
      <c r="D16" s="26"/>
      <c r="E16" s="34"/>
      <c r="F16" s="34" t="s">
        <v>11</v>
      </c>
      <c r="G16" s="35"/>
      <c r="H16" s="36"/>
      <c r="I16" s="37"/>
      <c r="J16" s="37"/>
      <c r="K16" s="37"/>
      <c r="L16" s="37"/>
      <c r="M16" s="44">
        <v>894.50069540078675</v>
      </c>
      <c r="N16" s="21">
        <v>3782.2695011225519</v>
      </c>
      <c r="O16" s="21">
        <v>-2887.7688057217651</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116.75898809788237</v>
      </c>
      <c r="N21" s="21">
        <v>0</v>
      </c>
      <c r="O21" s="21">
        <v>116.75898809788237</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3409.7773008881313</v>
      </c>
      <c r="N26" s="21">
        <v>1233.3710364718065</v>
      </c>
      <c r="O26" s="21">
        <v>2176.4062644163255</v>
      </c>
      <c r="P26" s="2" t="s">
        <v>0</v>
      </c>
    </row>
    <row r="27" spans="1:16" ht="14.25">
      <c r="A27" s="31"/>
      <c r="B27" s="32"/>
      <c r="C27" s="26"/>
      <c r="D27" s="26"/>
      <c r="E27" s="34"/>
      <c r="F27" s="34" t="s">
        <v>21</v>
      </c>
      <c r="G27" s="35"/>
      <c r="H27" s="36"/>
      <c r="I27" s="37"/>
      <c r="J27" s="37"/>
      <c r="K27" s="37"/>
      <c r="L27" s="37"/>
      <c r="M27" s="44">
        <v>428.33783834580044</v>
      </c>
      <c r="N27" s="21">
        <v>612.51653071894532</v>
      </c>
      <c r="O27" s="21">
        <v>-184.17869237314491</v>
      </c>
      <c r="P27" s="2" t="s">
        <v>0</v>
      </c>
    </row>
    <row r="28" spans="1:16" ht="14.25">
      <c r="A28" s="31"/>
      <c r="B28" s="42"/>
      <c r="C28" s="34"/>
      <c r="D28" s="34"/>
      <c r="E28" s="26"/>
      <c r="F28" s="34"/>
      <c r="G28" s="35" t="s">
        <v>22</v>
      </c>
      <c r="H28" s="36"/>
      <c r="I28" s="37"/>
      <c r="J28" s="37"/>
      <c r="K28" s="37"/>
      <c r="L28" s="37"/>
      <c r="M28" s="44">
        <v>87.767438840611405</v>
      </c>
      <c r="N28" s="21">
        <v>386.55740729982881</v>
      </c>
      <c r="O28" s="21">
        <v>-298.78996845921739</v>
      </c>
      <c r="P28" s="2" t="s">
        <v>0</v>
      </c>
    </row>
    <row r="29" spans="1:16" ht="14.25">
      <c r="A29" s="31"/>
      <c r="B29" s="42"/>
      <c r="C29" s="34"/>
      <c r="D29" s="34"/>
      <c r="E29" s="34"/>
      <c r="F29" s="26"/>
      <c r="G29" s="35"/>
      <c r="H29" s="36" t="s">
        <v>23</v>
      </c>
      <c r="I29" s="37"/>
      <c r="J29" s="37"/>
      <c r="K29" s="37"/>
      <c r="L29" s="37"/>
      <c r="M29" s="44">
        <v>23.920420179266465</v>
      </c>
      <c r="N29" s="21">
        <v>0</v>
      </c>
      <c r="O29" s="21">
        <v>23.920420179266465</v>
      </c>
      <c r="P29" s="2" t="s">
        <v>0</v>
      </c>
    </row>
    <row r="30" spans="1:16" ht="14.25">
      <c r="A30" s="31"/>
      <c r="B30" s="42"/>
      <c r="C30" s="34"/>
      <c r="D30" s="34"/>
      <c r="E30" s="34"/>
      <c r="F30" s="26"/>
      <c r="G30" s="35"/>
      <c r="H30" s="36" t="s">
        <v>24</v>
      </c>
      <c r="I30" s="37"/>
      <c r="J30" s="37"/>
      <c r="K30" s="37"/>
      <c r="L30" s="37"/>
      <c r="M30" s="44">
        <v>10.695845023014861</v>
      </c>
      <c r="N30" s="21">
        <v>378.22797527311997</v>
      </c>
      <c r="O30" s="21">
        <v>-367.53213025010513</v>
      </c>
      <c r="P30" s="2" t="s">
        <v>0</v>
      </c>
    </row>
    <row r="31" spans="1:16" ht="14.25">
      <c r="A31" s="31"/>
      <c r="B31" s="42"/>
      <c r="C31" s="34"/>
      <c r="D31" s="34"/>
      <c r="E31" s="34"/>
      <c r="F31" s="26"/>
      <c r="G31" s="35"/>
      <c r="H31" s="36" t="s">
        <v>25</v>
      </c>
      <c r="I31" s="37"/>
      <c r="J31" s="37"/>
      <c r="K31" s="37"/>
      <c r="L31" s="37"/>
      <c r="M31" s="44">
        <v>53.151173638330086</v>
      </c>
      <c r="N31" s="21">
        <v>8.329432026708858</v>
      </c>
      <c r="O31" s="21">
        <v>44.821741611621228</v>
      </c>
      <c r="P31" s="2" t="s">
        <v>0</v>
      </c>
    </row>
    <row r="32" spans="1:16" ht="14.25">
      <c r="A32" s="31"/>
      <c r="B32" s="42"/>
      <c r="C32" s="34"/>
      <c r="D32" s="34"/>
      <c r="E32" s="26"/>
      <c r="F32" s="34"/>
      <c r="G32" s="35" t="s">
        <v>26</v>
      </c>
      <c r="H32" s="36"/>
      <c r="I32" s="37"/>
      <c r="J32" s="37"/>
      <c r="K32" s="37"/>
      <c r="L32" s="37"/>
      <c r="M32" s="44">
        <v>340.57039950518902</v>
      </c>
      <c r="N32" s="21">
        <v>225.95912341911651</v>
      </c>
      <c r="O32" s="21">
        <v>114.61127608607252</v>
      </c>
      <c r="P32" s="2" t="s">
        <v>0</v>
      </c>
    </row>
    <row r="33" spans="1:16" ht="14.25">
      <c r="A33" s="31"/>
      <c r="B33" s="42"/>
      <c r="C33" s="34"/>
      <c r="D33" s="34"/>
      <c r="E33" s="34"/>
      <c r="F33" s="26"/>
      <c r="G33" s="35"/>
      <c r="H33" s="36" t="s">
        <v>27</v>
      </c>
      <c r="I33" s="37"/>
      <c r="J33" s="37"/>
      <c r="K33" s="37"/>
      <c r="L33" s="37"/>
      <c r="M33" s="44">
        <v>184.39568475619967</v>
      </c>
      <c r="N33" s="21">
        <v>137.814083659961</v>
      </c>
      <c r="O33" s="21">
        <v>46.581601096238671</v>
      </c>
      <c r="P33" s="2" t="s">
        <v>0</v>
      </c>
    </row>
    <row r="34" spans="1:16" ht="14.25">
      <c r="A34" s="31"/>
      <c r="B34" s="42"/>
      <c r="C34" s="34"/>
      <c r="D34" s="34"/>
      <c r="E34" s="34"/>
      <c r="F34" s="26"/>
      <c r="G34" s="35"/>
      <c r="H34" s="36" t="s">
        <v>28</v>
      </c>
      <c r="I34" s="37"/>
      <c r="J34" s="37"/>
      <c r="K34" s="37"/>
      <c r="L34" s="37"/>
      <c r="M34" s="44">
        <v>18.364048291911139</v>
      </c>
      <c r="N34" s="21">
        <v>0</v>
      </c>
      <c r="O34" s="21">
        <v>18.364048291911139</v>
      </c>
      <c r="P34" s="2" t="s">
        <v>0</v>
      </c>
    </row>
    <row r="35" spans="1:16" ht="14.25">
      <c r="A35" s="31"/>
      <c r="B35" s="42"/>
      <c r="C35" s="34"/>
      <c r="D35" s="34"/>
      <c r="E35" s="34"/>
      <c r="F35" s="26"/>
      <c r="G35" s="35"/>
      <c r="H35" s="36" t="s">
        <v>25</v>
      </c>
      <c r="I35" s="37"/>
      <c r="J35" s="37"/>
      <c r="K35" s="37"/>
      <c r="L35" s="37"/>
      <c r="M35" s="44">
        <v>137.81066645707821</v>
      </c>
      <c r="N35" s="21">
        <v>88.145039759155551</v>
      </c>
      <c r="O35" s="21">
        <v>49.665626697922683</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2060.5733382996682</v>
      </c>
      <c r="N60" s="21">
        <v>439.66074009780039</v>
      </c>
      <c r="O60" s="21">
        <v>1620.9125982018679</v>
      </c>
      <c r="P60" s="2" t="s">
        <v>0</v>
      </c>
    </row>
    <row r="61" spans="1:17" ht="14.25">
      <c r="A61" s="31"/>
      <c r="B61" s="42"/>
      <c r="C61" s="34"/>
      <c r="D61" s="34"/>
      <c r="E61" s="26"/>
      <c r="F61" s="34"/>
      <c r="G61" s="35" t="s">
        <v>48</v>
      </c>
      <c r="H61" s="27"/>
      <c r="I61" s="37"/>
      <c r="J61" s="37"/>
      <c r="K61" s="37"/>
      <c r="L61" s="37"/>
      <c r="M61" s="44">
        <v>0</v>
      </c>
      <c r="N61" s="21">
        <v>21.688986696829179</v>
      </c>
      <c r="O61" s="21">
        <v>-21.688986696829179</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21.688986696829179</v>
      </c>
      <c r="O63" s="21">
        <v>-21.688986696829179</v>
      </c>
      <c r="P63" s="2" t="s">
        <v>0</v>
      </c>
    </row>
    <row r="64" spans="1:17" ht="14.25">
      <c r="A64" s="31"/>
      <c r="B64" s="46"/>
      <c r="C64" s="47"/>
      <c r="D64" s="47"/>
      <c r="E64" s="26"/>
      <c r="F64" s="47"/>
      <c r="G64" s="48" t="s">
        <v>51</v>
      </c>
      <c r="H64" s="27"/>
      <c r="I64" s="50"/>
      <c r="J64" s="50"/>
      <c r="K64" s="50"/>
      <c r="L64" s="50"/>
      <c r="M64" s="44">
        <v>2060.5733382996682</v>
      </c>
      <c r="N64" s="21">
        <v>417.97175340097118</v>
      </c>
      <c r="O64" s="21">
        <v>1642.6015848986972</v>
      </c>
      <c r="P64" s="2" t="s">
        <v>0</v>
      </c>
    </row>
    <row r="65" spans="1:16" ht="14.25">
      <c r="A65" s="31"/>
      <c r="B65" s="46"/>
      <c r="C65" s="47"/>
      <c r="D65" s="47"/>
      <c r="E65" s="47"/>
      <c r="F65" s="26"/>
      <c r="G65" s="48"/>
      <c r="H65" s="49" t="s">
        <v>52</v>
      </c>
      <c r="I65" s="50"/>
      <c r="J65" s="50"/>
      <c r="K65" s="50"/>
      <c r="L65" s="50"/>
      <c r="M65" s="44">
        <v>0</v>
      </c>
      <c r="N65" s="21">
        <v>6.9112928303666319</v>
      </c>
      <c r="O65" s="21">
        <v>-6.9112928303666319</v>
      </c>
      <c r="P65" s="2" t="s">
        <v>0</v>
      </c>
    </row>
    <row r="66" spans="1:16" ht="14.25">
      <c r="A66" s="31"/>
      <c r="B66" s="46"/>
      <c r="C66" s="47"/>
      <c r="D66" s="47"/>
      <c r="E66" s="47"/>
      <c r="F66" s="26"/>
      <c r="G66" s="48"/>
      <c r="H66" s="49" t="s">
        <v>53</v>
      </c>
      <c r="I66" s="50"/>
      <c r="J66" s="50"/>
      <c r="K66" s="50"/>
      <c r="L66" s="50"/>
      <c r="M66" s="44">
        <v>20.503217296514112</v>
      </c>
      <c r="N66" s="21">
        <v>146.72956598106185</v>
      </c>
      <c r="O66" s="21">
        <v>-126.22634868454774</v>
      </c>
      <c r="P66" s="2" t="s">
        <v>0</v>
      </c>
    </row>
    <row r="67" spans="1:16" ht="14.25">
      <c r="A67" s="31"/>
      <c r="B67" s="46"/>
      <c r="C67" s="47"/>
      <c r="D67" s="47"/>
      <c r="E67" s="47"/>
      <c r="F67" s="26"/>
      <c r="G67" s="48"/>
      <c r="H67" s="49" t="s">
        <v>54</v>
      </c>
      <c r="I67" s="50"/>
      <c r="J67" s="50"/>
      <c r="K67" s="50"/>
      <c r="L67" s="50"/>
      <c r="M67" s="44">
        <v>2040.0701210031543</v>
      </c>
      <c r="N67" s="21">
        <v>264.33089458954265</v>
      </c>
      <c r="O67" s="21">
        <v>1775.7392264136117</v>
      </c>
      <c r="P67" s="2" t="s">
        <v>0</v>
      </c>
    </row>
    <row r="68" spans="1:16" ht="14.25">
      <c r="A68" s="31"/>
      <c r="B68" s="32"/>
      <c r="C68" s="26"/>
      <c r="D68" s="26"/>
      <c r="E68" s="34"/>
      <c r="F68" s="34" t="s">
        <v>55</v>
      </c>
      <c r="G68" s="35"/>
      <c r="H68" s="36"/>
      <c r="I68" s="37"/>
      <c r="J68" s="37"/>
      <c r="K68" s="37"/>
      <c r="L68" s="37"/>
      <c r="M68" s="44">
        <v>28.924913801057283</v>
      </c>
      <c r="N68" s="21">
        <v>17.456780926540393</v>
      </c>
      <c r="O68" s="21">
        <v>11.46813287451689</v>
      </c>
      <c r="P68" s="2" t="s">
        <v>0</v>
      </c>
    </row>
    <row r="69" spans="1:16" ht="14.25">
      <c r="A69" s="31"/>
      <c r="B69" s="42"/>
      <c r="C69" s="34"/>
      <c r="D69" s="34"/>
      <c r="E69" s="26"/>
      <c r="F69" s="34"/>
      <c r="G69" s="35" t="s">
        <v>56</v>
      </c>
      <c r="H69" s="36"/>
      <c r="I69" s="37"/>
      <c r="J69" s="37"/>
      <c r="K69" s="37"/>
      <c r="L69" s="37"/>
      <c r="M69" s="44">
        <v>2.7474311177328912</v>
      </c>
      <c r="N69" s="21">
        <v>1.6043767534522293</v>
      </c>
      <c r="O69" s="21">
        <v>1.1430543642806621</v>
      </c>
      <c r="P69" s="2" t="s">
        <v>0</v>
      </c>
    </row>
    <row r="70" spans="1:16" ht="14.25">
      <c r="A70" s="31"/>
      <c r="B70" s="42"/>
      <c r="C70" s="34"/>
      <c r="D70" s="34"/>
      <c r="E70" s="26"/>
      <c r="F70" s="34"/>
      <c r="G70" s="35" t="s">
        <v>57</v>
      </c>
      <c r="H70" s="36"/>
      <c r="I70" s="37"/>
      <c r="J70" s="37"/>
      <c r="K70" s="37"/>
      <c r="L70" s="37"/>
      <c r="M70" s="44">
        <v>26.177482683324392</v>
      </c>
      <c r="N70" s="21">
        <v>15.852404173088162</v>
      </c>
      <c r="O70" s="21">
        <v>10.325078510236231</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70.209850429029828</v>
      </c>
      <c r="O74" s="21">
        <v>-70.209850429029828</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42.024761052088429</v>
      </c>
      <c r="O76" s="21">
        <v>-42.024761052088429</v>
      </c>
      <c r="P76" s="2" t="s">
        <v>0</v>
      </c>
    </row>
    <row r="77" spans="1:16" ht="14.25">
      <c r="A77" s="31"/>
      <c r="B77" s="42"/>
      <c r="C77" s="34"/>
      <c r="D77" s="34"/>
      <c r="E77" s="26"/>
      <c r="F77" s="34"/>
      <c r="G77" s="35" t="s">
        <v>64</v>
      </c>
      <c r="H77" s="36"/>
      <c r="I77" s="37"/>
      <c r="J77" s="37"/>
      <c r="K77" s="37"/>
      <c r="L77" s="37"/>
      <c r="M77" s="44">
        <v>0</v>
      </c>
      <c r="N77" s="21">
        <v>28.185089376941399</v>
      </c>
      <c r="O77" s="21">
        <v>-28.185089376941399</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22.042667195194046</v>
      </c>
      <c r="O84" s="21">
        <v>-22.042667195194046</v>
      </c>
      <c r="P84" s="2" t="s">
        <v>0</v>
      </c>
    </row>
    <row r="85" spans="1:16" ht="14.25">
      <c r="A85" s="31"/>
      <c r="B85" s="32"/>
      <c r="C85" s="26"/>
      <c r="D85" s="26"/>
      <c r="E85" s="34"/>
      <c r="F85" s="34" t="s">
        <v>72</v>
      </c>
      <c r="G85" s="35"/>
      <c r="H85" s="36"/>
      <c r="I85" s="37"/>
      <c r="J85" s="37"/>
      <c r="K85" s="37"/>
      <c r="L85" s="37"/>
      <c r="M85" s="44">
        <v>0</v>
      </c>
      <c r="N85" s="21">
        <v>8.9633231614594209</v>
      </c>
      <c r="O85" s="21">
        <v>-8.9633231614594209</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8.9633231614594209</v>
      </c>
      <c r="O90" s="21">
        <v>-8.9633231614594209</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8.9633231614594209</v>
      </c>
      <c r="O99" s="21">
        <v>-8.9633231614594209</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0.27337623062018818</v>
      </c>
      <c r="N109" s="21">
        <v>6.9198358375735127</v>
      </c>
      <c r="O109" s="21">
        <v>-6.646459606953325</v>
      </c>
      <c r="P109" s="2" t="s">
        <v>0</v>
      </c>
    </row>
    <row r="110" spans="1:16" ht="14.25">
      <c r="A110" s="31"/>
      <c r="B110" s="42"/>
      <c r="C110" s="34"/>
      <c r="D110" s="34"/>
      <c r="E110" s="26"/>
      <c r="F110" s="34"/>
      <c r="G110" s="35" t="s">
        <v>149</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0.27337623062018818</v>
      </c>
      <c r="N111" s="21">
        <v>6.9198358375735127</v>
      </c>
      <c r="O111" s="21">
        <v>-6.646459606953325</v>
      </c>
      <c r="P111" s="2" t="s">
        <v>0</v>
      </c>
    </row>
    <row r="112" spans="1:16" ht="14.25">
      <c r="A112" s="31"/>
      <c r="B112" s="32"/>
      <c r="C112" s="26"/>
      <c r="D112" s="26"/>
      <c r="E112" s="34"/>
      <c r="F112" s="34" t="s">
        <v>97</v>
      </c>
      <c r="G112" s="35"/>
      <c r="H112" s="36"/>
      <c r="I112" s="37"/>
      <c r="J112" s="37"/>
      <c r="K112" s="37"/>
      <c r="L112" s="37"/>
      <c r="M112" s="44">
        <v>287.01599592669419</v>
      </c>
      <c r="N112" s="21">
        <v>23.67779877459105</v>
      </c>
      <c r="O112" s="21">
        <v>263.33819715210313</v>
      </c>
      <c r="P112" s="2" t="s">
        <v>0</v>
      </c>
    </row>
    <row r="113" spans="1:16" ht="14.25">
      <c r="A113" s="31"/>
      <c r="B113" s="42"/>
      <c r="C113" s="34"/>
      <c r="D113" s="34"/>
      <c r="E113" s="26"/>
      <c r="F113" s="34"/>
      <c r="G113" s="35" t="s">
        <v>98</v>
      </c>
      <c r="H113" s="36"/>
      <c r="I113" s="37"/>
      <c r="J113" s="37"/>
      <c r="K113" s="37"/>
      <c r="L113" s="37"/>
      <c r="M113" s="44">
        <v>68.344057655047038</v>
      </c>
      <c r="N113" s="21">
        <v>19.090203904496015</v>
      </c>
      <c r="O113" s="21">
        <v>49.253853750551023</v>
      </c>
      <c r="P113" s="2" t="s">
        <v>0</v>
      </c>
    </row>
    <row r="114" spans="1:16" ht="15">
      <c r="A114" s="7"/>
      <c r="B114" s="83"/>
      <c r="C114" s="84"/>
      <c r="D114" s="84"/>
      <c r="E114" s="16"/>
      <c r="F114" s="16"/>
      <c r="G114" s="89" t="s">
        <v>99</v>
      </c>
      <c r="H114" s="18"/>
      <c r="I114" s="19"/>
      <c r="J114" s="17"/>
      <c r="K114" s="17"/>
      <c r="L114" s="17"/>
      <c r="M114" s="44">
        <v>215.59645567717004</v>
      </c>
      <c r="N114" s="21">
        <v>0</v>
      </c>
      <c r="O114" s="21">
        <v>215.59645567717004</v>
      </c>
      <c r="P114" s="2" t="s">
        <v>0</v>
      </c>
    </row>
    <row r="115" spans="1:16" ht="14.25">
      <c r="A115" s="31"/>
      <c r="B115" s="42"/>
      <c r="C115" s="34"/>
      <c r="D115" s="34"/>
      <c r="E115" s="26"/>
      <c r="F115" s="47"/>
      <c r="G115" s="48" t="s">
        <v>33</v>
      </c>
      <c r="H115" s="49"/>
      <c r="I115" s="50"/>
      <c r="J115" s="50"/>
      <c r="K115" s="50"/>
      <c r="L115" s="50"/>
      <c r="M115" s="44">
        <v>3.0754825944771169</v>
      </c>
      <c r="N115" s="21">
        <v>4.5875948700950326</v>
      </c>
      <c r="O115" s="21">
        <v>-1.5121122756179157</v>
      </c>
      <c r="P115" s="2" t="s">
        <v>0</v>
      </c>
    </row>
    <row r="116" spans="1:16" ht="14.25">
      <c r="A116" s="31"/>
      <c r="B116" s="42"/>
      <c r="C116" s="34"/>
      <c r="D116" s="34"/>
      <c r="F116" s="26" t="s">
        <v>100</v>
      </c>
      <c r="G116" s="48"/>
      <c r="H116" s="49"/>
      <c r="I116" s="50"/>
      <c r="J116" s="50"/>
      <c r="K116" s="50"/>
      <c r="L116" s="50"/>
      <c r="M116" s="44">
        <v>604.65183828429076</v>
      </c>
      <c r="N116" s="21">
        <v>31.923509330672474</v>
      </c>
      <c r="O116" s="21">
        <v>572.7283289536183</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6"/>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540.77235619555972</v>
      </c>
      <c r="N120" s="21">
        <v>564.62955812149517</v>
      </c>
      <c r="O120" s="21">
        <v>-23.857201925935488</v>
      </c>
      <c r="P120" s="2" t="s">
        <v>0</v>
      </c>
    </row>
    <row r="121" spans="1:16" ht="14.25">
      <c r="A121" s="107"/>
      <c r="B121" s="46"/>
      <c r="C121" s="47"/>
      <c r="D121" s="47"/>
      <c r="E121" s="26"/>
      <c r="F121" s="47" t="s">
        <v>102</v>
      </c>
      <c r="G121" s="48"/>
      <c r="H121" s="49"/>
      <c r="I121" s="50"/>
      <c r="J121" s="50"/>
      <c r="K121" s="50"/>
      <c r="L121" s="50"/>
      <c r="M121" s="44">
        <v>80.304267744680274</v>
      </c>
      <c r="N121" s="21">
        <v>76.772588565355719</v>
      </c>
      <c r="O121" s="21">
        <v>3.5316791793245561</v>
      </c>
      <c r="P121" s="2" t="s">
        <v>0</v>
      </c>
    </row>
    <row r="122" spans="1:16" ht="14.25">
      <c r="A122" s="107"/>
      <c r="B122" s="46"/>
      <c r="C122" s="47"/>
      <c r="D122" s="47"/>
      <c r="E122" s="26"/>
      <c r="F122" s="47" t="s">
        <v>103</v>
      </c>
      <c r="G122" s="48"/>
      <c r="H122" s="49"/>
      <c r="I122" s="50"/>
      <c r="J122" s="50"/>
      <c r="K122" s="50"/>
      <c r="L122" s="50"/>
      <c r="M122" s="44">
        <v>460.46808845087946</v>
      </c>
      <c r="N122" s="21">
        <v>487.85696955613952</v>
      </c>
      <c r="O122" s="21">
        <v>-27.388881105260104</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52.96664468266146</v>
      </c>
      <c r="N124" s="21">
        <v>17.08601441376176</v>
      </c>
      <c r="O124" s="21">
        <v>35.880630268899701</v>
      </c>
      <c r="P124" s="2" t="s">
        <v>0</v>
      </c>
    </row>
    <row r="125" spans="1:16" ht="14.25">
      <c r="A125" s="107"/>
      <c r="B125" s="46"/>
      <c r="C125" s="47"/>
      <c r="D125" s="47"/>
      <c r="E125" s="26"/>
      <c r="F125" s="47"/>
      <c r="G125" s="48"/>
      <c r="H125" s="49" t="s">
        <v>106</v>
      </c>
      <c r="I125" s="50"/>
      <c r="J125" s="50"/>
      <c r="K125" s="50"/>
      <c r="L125" s="50"/>
      <c r="M125" s="44">
        <v>68.344057655047038</v>
      </c>
      <c r="N125" s="21">
        <v>80.816848177093121</v>
      </c>
      <c r="O125" s="21">
        <v>-12.472790522046084</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162.94077645683902</v>
      </c>
      <c r="N127" s="21">
        <v>29.194872828794718</v>
      </c>
      <c r="O127" s="21">
        <v>133.74590362804429</v>
      </c>
      <c r="P127" s="2" t="s">
        <v>0</v>
      </c>
    </row>
    <row r="128" spans="1:16" ht="14.25">
      <c r="A128" s="107"/>
      <c r="B128" s="46"/>
      <c r="C128" s="47"/>
      <c r="D128" s="47"/>
      <c r="E128" s="26"/>
      <c r="F128" s="47" t="s">
        <v>108</v>
      </c>
      <c r="G128" s="48"/>
      <c r="H128" s="49"/>
      <c r="I128" s="50"/>
      <c r="J128" s="37"/>
      <c r="K128" s="37"/>
      <c r="L128" s="37"/>
      <c r="M128" s="44">
        <v>136.45745411550828</v>
      </c>
      <c r="N128" s="21">
        <v>0</v>
      </c>
      <c r="O128" s="21">
        <v>136.45745411550828</v>
      </c>
      <c r="P128" s="2" t="s">
        <v>0</v>
      </c>
    </row>
    <row r="129" spans="1:16" ht="14.25">
      <c r="A129" s="107"/>
      <c r="B129" s="46"/>
      <c r="C129" s="47"/>
      <c r="D129" s="47"/>
      <c r="E129" s="26"/>
      <c r="F129" s="47" t="s">
        <v>109</v>
      </c>
      <c r="G129" s="48"/>
      <c r="H129" s="49"/>
      <c r="I129" s="50"/>
      <c r="J129" s="37"/>
      <c r="K129" s="37"/>
      <c r="L129" s="37"/>
      <c r="M129" s="44">
        <v>26.48332234133073</v>
      </c>
      <c r="N129" s="21">
        <v>29.194872828794718</v>
      </c>
      <c r="O129" s="21">
        <v>-2.7115504874639909</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26.48332234133073</v>
      </c>
      <c r="N131" s="21">
        <v>29.194872828794718</v>
      </c>
      <c r="O131" s="21">
        <v>-2.7115504874639909</v>
      </c>
      <c r="P131" s="2" t="s">
        <v>0</v>
      </c>
    </row>
    <row r="132" spans="1:16" ht="14.25">
      <c r="A132" s="31"/>
      <c r="B132" s="42"/>
      <c r="C132" s="34"/>
      <c r="D132" s="34"/>
      <c r="E132" s="34"/>
      <c r="F132" s="34"/>
      <c r="G132" s="35"/>
      <c r="H132" s="36"/>
      <c r="I132" s="37"/>
      <c r="J132" s="37"/>
      <c r="K132" s="37"/>
      <c r="L132" s="37"/>
      <c r="M132" s="40"/>
      <c r="N132" s="40"/>
      <c r="O132" s="41"/>
      <c r="P132" s="2" t="s">
        <v>0</v>
      </c>
    </row>
    <row r="133" spans="1:16" ht="15">
      <c r="A133" s="109"/>
      <c r="B133" s="39" t="s">
        <v>112</v>
      </c>
      <c r="C133" s="34"/>
      <c r="D133" s="34"/>
      <c r="E133" s="26"/>
      <c r="F133" s="34"/>
      <c r="G133" s="35"/>
      <c r="H133" s="36"/>
      <c r="I133" s="37"/>
      <c r="J133" s="35"/>
      <c r="K133" s="35"/>
      <c r="L133" s="37"/>
      <c r="M133" s="44">
        <v>2292.2596937502776</v>
      </c>
      <c r="N133" s="21">
        <v>2003.3351900135665</v>
      </c>
      <c r="O133" s="21">
        <v>288.92450373671136</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151</v>
      </c>
      <c r="D135" s="33"/>
      <c r="E135" s="24"/>
      <c r="F135" s="33"/>
      <c r="G135" s="111"/>
      <c r="H135" s="112"/>
      <c r="I135" s="113"/>
      <c r="J135" s="111"/>
      <c r="K135" s="111"/>
      <c r="L135" s="113"/>
      <c r="M135" s="44">
        <v>2292.2596937502776</v>
      </c>
      <c r="N135" s="21">
        <v>2003.3351900135665</v>
      </c>
      <c r="O135" s="21">
        <v>288.92450373671136</v>
      </c>
      <c r="P135" s="110" t="s">
        <v>0</v>
      </c>
    </row>
    <row r="136" spans="1:16" ht="15">
      <c r="A136" s="109"/>
      <c r="B136" s="39"/>
      <c r="C136" s="34"/>
      <c r="D136" s="34" t="s">
        <v>115</v>
      </c>
      <c r="E136" s="26"/>
      <c r="F136" s="34"/>
      <c r="G136" s="35"/>
      <c r="H136" s="36"/>
      <c r="I136" s="37"/>
      <c r="J136" s="35"/>
      <c r="K136" s="35"/>
      <c r="L136" s="37"/>
      <c r="M136" s="44">
        <v>172.91046586726901</v>
      </c>
      <c r="N136" s="21">
        <v>215.28378161339819</v>
      </c>
      <c r="O136" s="21">
        <v>-42.373315746129165</v>
      </c>
      <c r="P136" s="110" t="s">
        <v>0</v>
      </c>
    </row>
    <row r="137" spans="1:16" ht="15">
      <c r="A137" s="109"/>
      <c r="B137" s="39"/>
      <c r="C137" s="34"/>
      <c r="D137" s="34"/>
      <c r="E137" s="26" t="s">
        <v>116</v>
      </c>
      <c r="F137" s="34"/>
      <c r="G137" s="35"/>
      <c r="H137" s="36"/>
      <c r="I137" s="37"/>
      <c r="J137" s="35"/>
      <c r="K137" s="35"/>
      <c r="L137" s="37"/>
      <c r="M137" s="44">
        <v>0</v>
      </c>
      <c r="N137" s="21">
        <v>215.28378161339819</v>
      </c>
      <c r="O137" s="21">
        <v>-215.28378161339819</v>
      </c>
      <c r="P137" s="110" t="s">
        <v>0</v>
      </c>
    </row>
    <row r="138" spans="1:16" ht="15">
      <c r="A138" s="109"/>
      <c r="B138" s="39"/>
      <c r="C138" s="34"/>
      <c r="D138" s="34"/>
      <c r="E138" s="26" t="s">
        <v>117</v>
      </c>
      <c r="F138" s="34"/>
      <c r="G138" s="35"/>
      <c r="H138" s="36"/>
      <c r="I138" s="37"/>
      <c r="J138" s="35"/>
      <c r="K138" s="35"/>
      <c r="L138" s="37"/>
      <c r="M138" s="44">
        <v>172.91046586726901</v>
      </c>
      <c r="N138" s="21">
        <v>0</v>
      </c>
      <c r="O138" s="21">
        <v>172.91046586726901</v>
      </c>
      <c r="P138" s="110" t="s">
        <v>0</v>
      </c>
    </row>
    <row r="139" spans="1:16" ht="15">
      <c r="A139" s="109"/>
      <c r="B139" s="39"/>
      <c r="C139" s="34"/>
      <c r="D139" s="34" t="s">
        <v>118</v>
      </c>
      <c r="E139" s="26"/>
      <c r="F139" s="34"/>
      <c r="G139" s="35"/>
      <c r="H139" s="36"/>
      <c r="I139" s="37"/>
      <c r="J139" s="35"/>
      <c r="K139" s="35"/>
      <c r="L139" s="37"/>
      <c r="M139" s="44">
        <v>94.998240140515392</v>
      </c>
      <c r="N139" s="21">
        <v>311.30718261873926</v>
      </c>
      <c r="O139" s="21">
        <v>-216.30894247822388</v>
      </c>
      <c r="P139" s="110" t="s">
        <v>0</v>
      </c>
    </row>
    <row r="140" spans="1:16" ht="15">
      <c r="A140" s="109"/>
      <c r="B140" s="39"/>
      <c r="C140" s="34"/>
      <c r="D140" s="34"/>
      <c r="E140" s="26" t="s">
        <v>119</v>
      </c>
      <c r="F140" s="34"/>
      <c r="G140" s="35"/>
      <c r="H140" s="36"/>
      <c r="I140" s="37"/>
      <c r="J140" s="35"/>
      <c r="K140" s="35"/>
      <c r="L140" s="37"/>
      <c r="M140" s="44">
        <v>0</v>
      </c>
      <c r="N140" s="21">
        <v>311.30718261873926</v>
      </c>
      <c r="O140" s="21">
        <v>-311.30718261873926</v>
      </c>
      <c r="P140" s="110" t="s">
        <v>0</v>
      </c>
    </row>
    <row r="141" spans="1:16" ht="15">
      <c r="A141" s="109"/>
      <c r="B141" s="39"/>
      <c r="C141" s="34"/>
      <c r="D141" s="34"/>
      <c r="E141" s="26" t="s">
        <v>120</v>
      </c>
      <c r="F141" s="34"/>
      <c r="G141" s="35"/>
      <c r="H141" s="36"/>
      <c r="I141" s="37"/>
      <c r="J141" s="35"/>
      <c r="K141" s="35"/>
      <c r="L141" s="37"/>
      <c r="M141" s="44">
        <v>94.998240140515392</v>
      </c>
      <c r="N141" s="21">
        <v>0</v>
      </c>
      <c r="O141" s="21">
        <v>94.998240140515392</v>
      </c>
      <c r="P141" s="110" t="s">
        <v>0</v>
      </c>
    </row>
    <row r="142" spans="1:16" ht="15">
      <c r="A142" s="109"/>
      <c r="B142" s="39"/>
      <c r="C142" s="34"/>
      <c r="D142" s="26" t="s">
        <v>121</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2015.637120391475</v>
      </c>
      <c r="N143" s="21">
        <v>1476.7442257814289</v>
      </c>
      <c r="O143" s="21">
        <v>538.89289461004591</v>
      </c>
      <c r="P143" s="110" t="s">
        <v>0</v>
      </c>
    </row>
    <row r="144" spans="1:16" ht="15">
      <c r="A144" s="109"/>
      <c r="B144" s="39"/>
      <c r="C144" s="34"/>
      <c r="D144" s="34"/>
      <c r="E144" s="26" t="s">
        <v>157</v>
      </c>
      <c r="F144" s="34"/>
      <c r="G144" s="35"/>
      <c r="H144" s="36"/>
      <c r="I144" s="37"/>
      <c r="J144" s="35"/>
      <c r="K144" s="35"/>
      <c r="L144" s="37"/>
      <c r="M144" s="44">
        <v>0</v>
      </c>
      <c r="N144" s="21">
        <v>1476.7442257814289</v>
      </c>
      <c r="O144" s="21">
        <v>-1476.7442257814289</v>
      </c>
      <c r="P144" s="110" t="s">
        <v>0</v>
      </c>
    </row>
    <row r="145" spans="1:16" ht="15">
      <c r="A145" s="109"/>
      <c r="B145" s="39"/>
      <c r="C145" s="34"/>
      <c r="D145" s="34"/>
      <c r="E145" s="26" t="s">
        <v>120</v>
      </c>
      <c r="F145" s="34"/>
      <c r="G145" s="35"/>
      <c r="H145" s="36"/>
      <c r="I145" s="37"/>
      <c r="J145" s="35"/>
      <c r="K145" s="35"/>
      <c r="L145" s="37"/>
      <c r="M145" s="44">
        <v>2015.637120391475</v>
      </c>
      <c r="N145" s="21">
        <v>0</v>
      </c>
      <c r="O145" s="21">
        <v>2015.637120391475</v>
      </c>
      <c r="P145" s="110" t="s">
        <v>0</v>
      </c>
    </row>
    <row r="146" spans="1:16" ht="14.25">
      <c r="A146" s="109"/>
      <c r="B146" s="42"/>
      <c r="C146" s="34"/>
      <c r="D146" s="34" t="s">
        <v>123</v>
      </c>
      <c r="E146" s="26"/>
      <c r="F146" s="34"/>
      <c r="G146" s="35"/>
      <c r="H146" s="36"/>
      <c r="I146" s="37"/>
      <c r="J146" s="2"/>
      <c r="K146" s="2"/>
      <c r="L146" s="37"/>
      <c r="M146" s="44">
        <v>8.7138673510184965</v>
      </c>
      <c r="N146" s="21">
        <v>0</v>
      </c>
      <c r="O146" s="21">
        <v>8.7138673510184965</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195.79034776873797</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2.7474311177328912</v>
      </c>
      <c r="N162" s="21">
        <v>1.6043767534522293</v>
      </c>
      <c r="O162" s="21">
        <v>1.1430543642806621</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2000</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2">
        <v>3627.6</v>
      </c>
      <c r="N9" s="21">
        <v>3931.3</v>
      </c>
      <c r="O9" s="21">
        <v>-303.8</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1">
        <v>3480.2</v>
      </c>
      <c r="N11" s="21">
        <v>3894.2</v>
      </c>
      <c r="O11" s="21">
        <v>-414.1</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3123.9</v>
      </c>
      <c r="N13" s="21">
        <v>3200.4</v>
      </c>
      <c r="O13" s="22">
        <v>-76.499999999999545</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225" t="s">
        <v>10</v>
      </c>
      <c r="F15" s="34"/>
      <c r="G15" s="35"/>
      <c r="H15" s="36"/>
      <c r="I15" s="37"/>
      <c r="J15" s="37"/>
      <c r="K15" s="37"/>
      <c r="L15" s="38"/>
      <c r="M15" s="22">
        <v>591.9</v>
      </c>
      <c r="N15" s="22">
        <v>2213.6999999999998</v>
      </c>
      <c r="O15" s="22">
        <v>-1621.8</v>
      </c>
      <c r="P15" s="2" t="s">
        <v>0</v>
      </c>
    </row>
    <row r="16" spans="1:16" ht="14.25">
      <c r="A16" s="31"/>
      <c r="B16" s="32"/>
      <c r="C16" s="26"/>
      <c r="D16" s="26"/>
      <c r="E16" s="34"/>
      <c r="F16" s="34"/>
      <c r="G16" s="35"/>
      <c r="H16" s="36"/>
      <c r="I16" s="37"/>
      <c r="J16" s="37"/>
      <c r="K16" s="37"/>
      <c r="L16" s="38"/>
      <c r="M16" s="22"/>
      <c r="N16" s="22"/>
      <c r="O16" s="22"/>
      <c r="P16" s="2"/>
    </row>
    <row r="17" spans="1:16" ht="15">
      <c r="A17" s="31"/>
      <c r="B17" s="32"/>
      <c r="C17" s="26"/>
      <c r="D17" s="26"/>
      <c r="E17" s="225" t="s">
        <v>20</v>
      </c>
      <c r="F17" s="34"/>
      <c r="G17" s="35"/>
      <c r="H17" s="36"/>
      <c r="I17" s="37"/>
      <c r="J17" s="37"/>
      <c r="K17" s="37"/>
      <c r="L17" s="38"/>
      <c r="M17" s="45">
        <v>2532</v>
      </c>
      <c r="N17" s="45">
        <v>986.7</v>
      </c>
      <c r="O17" s="45">
        <v>1545.3</v>
      </c>
      <c r="P17" s="2" t="s">
        <v>0</v>
      </c>
    </row>
    <row r="18" spans="1:16" ht="14.25">
      <c r="A18" s="31"/>
      <c r="B18" s="32"/>
      <c r="C18" s="26"/>
      <c r="D18" s="26"/>
      <c r="E18" s="34"/>
      <c r="F18" s="34" t="s">
        <v>21</v>
      </c>
      <c r="G18" s="35"/>
      <c r="H18" s="36"/>
      <c r="I18" s="37"/>
      <c r="J18" s="37"/>
      <c r="K18" s="37"/>
      <c r="L18" s="38"/>
      <c r="M18" s="45">
        <v>439.6</v>
      </c>
      <c r="N18" s="45">
        <v>543.70000000000005</v>
      </c>
      <c r="O18" s="45">
        <v>-104.1</v>
      </c>
      <c r="P18" s="2" t="s">
        <v>0</v>
      </c>
    </row>
    <row r="19" spans="1:16" ht="14.25">
      <c r="A19" s="31"/>
      <c r="B19" s="42"/>
      <c r="C19" s="34"/>
      <c r="D19" s="34"/>
      <c r="E19" s="26"/>
      <c r="F19" s="34"/>
      <c r="G19" s="35" t="s">
        <v>22</v>
      </c>
      <c r="H19" s="36"/>
      <c r="I19" s="37"/>
      <c r="J19" s="37"/>
      <c r="K19" s="37"/>
      <c r="L19" s="38"/>
      <c r="M19" s="45">
        <v>240.3</v>
      </c>
      <c r="N19" s="45">
        <v>358.4</v>
      </c>
      <c r="O19" s="45">
        <v>-118.1</v>
      </c>
      <c r="P19" s="2" t="s">
        <v>0</v>
      </c>
    </row>
    <row r="20" spans="1:16" ht="14.25">
      <c r="A20" s="31"/>
      <c r="B20" s="42"/>
      <c r="C20" s="34"/>
      <c r="D20" s="34"/>
      <c r="E20" s="34"/>
      <c r="F20" s="26"/>
      <c r="G20" s="35"/>
      <c r="H20" s="49" t="s">
        <v>23</v>
      </c>
      <c r="I20" s="50"/>
      <c r="J20" s="50"/>
      <c r="K20" s="50"/>
      <c r="L20" s="51"/>
      <c r="M20" s="45">
        <v>14</v>
      </c>
      <c r="N20" s="22">
        <v>0</v>
      </c>
      <c r="O20" s="22">
        <v>14</v>
      </c>
      <c r="P20" s="2" t="s">
        <v>0</v>
      </c>
    </row>
    <row r="21" spans="1:16" ht="14.25">
      <c r="A21" s="31"/>
      <c r="B21" s="42"/>
      <c r="C21" s="34"/>
      <c r="D21" s="34"/>
      <c r="E21" s="34"/>
      <c r="F21" s="26"/>
      <c r="G21" s="35"/>
      <c r="H21" s="49" t="s">
        <v>24</v>
      </c>
      <c r="I21" s="50"/>
      <c r="J21" s="50"/>
      <c r="K21" s="50"/>
      <c r="L21" s="51"/>
      <c r="M21" s="45">
        <v>6.3</v>
      </c>
      <c r="N21" s="22">
        <v>168.4</v>
      </c>
      <c r="O21" s="22">
        <v>-162.1</v>
      </c>
      <c r="P21" s="2" t="s">
        <v>0</v>
      </c>
    </row>
    <row r="22" spans="1:16" ht="14.25">
      <c r="A22" s="31"/>
      <c r="B22" s="42"/>
      <c r="C22" s="34"/>
      <c r="D22" s="34"/>
      <c r="E22" s="34"/>
      <c r="F22" s="26"/>
      <c r="G22" s="35"/>
      <c r="H22" s="49" t="s">
        <v>25</v>
      </c>
      <c r="I22" s="50"/>
      <c r="J22" s="50"/>
      <c r="K22" s="50"/>
      <c r="L22" s="51"/>
      <c r="M22" s="45">
        <v>220</v>
      </c>
      <c r="N22" s="22">
        <v>190</v>
      </c>
      <c r="O22" s="22">
        <v>30</v>
      </c>
      <c r="P22" s="2" t="s">
        <v>0</v>
      </c>
    </row>
    <row r="23" spans="1:16" ht="14.25">
      <c r="A23" s="31"/>
      <c r="B23" s="42"/>
      <c r="C23" s="34"/>
      <c r="D23" s="34"/>
      <c r="E23" s="26"/>
      <c r="F23" s="34"/>
      <c r="G23" s="35" t="s">
        <v>26</v>
      </c>
      <c r="H23" s="36"/>
      <c r="I23" s="37"/>
      <c r="J23" s="37"/>
      <c r="K23" s="37"/>
      <c r="L23" s="38"/>
      <c r="M23" s="45">
        <v>199.3</v>
      </c>
      <c r="N23" s="45">
        <v>185.3</v>
      </c>
      <c r="O23" s="45">
        <v>14</v>
      </c>
      <c r="P23" s="2" t="s">
        <v>0</v>
      </c>
    </row>
    <row r="24" spans="1:16" ht="14.25">
      <c r="A24" s="31"/>
      <c r="B24" s="42"/>
      <c r="C24" s="34"/>
      <c r="D24" s="34"/>
      <c r="E24" s="34"/>
      <c r="F24" s="26"/>
      <c r="G24" s="35"/>
      <c r="H24" s="49" t="s">
        <v>27</v>
      </c>
      <c r="I24" s="50"/>
      <c r="J24" s="50"/>
      <c r="K24" s="50"/>
      <c r="L24" s="51"/>
      <c r="M24" s="45">
        <v>107.9</v>
      </c>
      <c r="N24" s="22">
        <v>80.7</v>
      </c>
      <c r="O24" s="22">
        <v>27.2</v>
      </c>
      <c r="P24" s="2" t="s">
        <v>0</v>
      </c>
    </row>
    <row r="25" spans="1:16" ht="14.25">
      <c r="A25" s="31"/>
      <c r="B25" s="42"/>
      <c r="C25" s="34"/>
      <c r="D25" s="34"/>
      <c r="E25" s="34"/>
      <c r="F25" s="26"/>
      <c r="G25" s="35"/>
      <c r="H25" s="49" t="s">
        <v>28</v>
      </c>
      <c r="I25" s="50"/>
      <c r="J25" s="50"/>
      <c r="K25" s="50"/>
      <c r="L25" s="51"/>
      <c r="M25" s="45">
        <v>10.7</v>
      </c>
      <c r="N25" s="22">
        <v>53</v>
      </c>
      <c r="O25" s="22">
        <v>-42.3</v>
      </c>
      <c r="P25" s="2" t="s">
        <v>0</v>
      </c>
    </row>
    <row r="26" spans="1:16" ht="14.25">
      <c r="A26" s="31"/>
      <c r="B26" s="42"/>
      <c r="C26" s="34"/>
      <c r="D26" s="34"/>
      <c r="E26" s="34"/>
      <c r="F26" s="26"/>
      <c r="G26" s="35"/>
      <c r="H26" s="49" t="s">
        <v>25</v>
      </c>
      <c r="I26" s="50"/>
      <c r="J26" s="50"/>
      <c r="K26" s="50"/>
      <c r="L26" s="51"/>
      <c r="M26" s="45">
        <v>80.7</v>
      </c>
      <c r="N26" s="22">
        <v>51.6</v>
      </c>
      <c r="O26" s="22">
        <v>29.1</v>
      </c>
      <c r="P26" s="2" t="s">
        <v>0</v>
      </c>
    </row>
    <row r="27" spans="1:16" ht="14.25">
      <c r="A27" s="31"/>
      <c r="B27" s="42"/>
      <c r="C27" s="34"/>
      <c r="D27" s="34"/>
      <c r="E27" s="26"/>
      <c r="F27" s="47"/>
      <c r="G27" s="48" t="s">
        <v>169</v>
      </c>
      <c r="H27" s="49"/>
      <c r="I27" s="50"/>
      <c r="J27" s="50"/>
      <c r="K27" s="50"/>
      <c r="L27" s="51"/>
      <c r="M27" s="45">
        <v>0</v>
      </c>
      <c r="N27" s="45">
        <v>0</v>
      </c>
      <c r="O27" s="45">
        <v>0</v>
      </c>
      <c r="P27" s="2" t="s">
        <v>0</v>
      </c>
    </row>
    <row r="28" spans="1:16" ht="15">
      <c r="A28" s="7"/>
      <c r="B28" s="83"/>
      <c r="C28" s="84"/>
      <c r="D28" s="84"/>
      <c r="E28" s="9"/>
      <c r="F28" s="84" t="s">
        <v>47</v>
      </c>
      <c r="G28" s="5"/>
      <c r="H28" s="10"/>
      <c r="I28" s="11"/>
      <c r="J28" s="17"/>
      <c r="K28" s="17"/>
      <c r="L28" s="20"/>
      <c r="M28" s="22">
        <v>1208</v>
      </c>
      <c r="N28" s="22">
        <v>257.3</v>
      </c>
      <c r="O28" s="22">
        <v>950.7</v>
      </c>
      <c r="P28" s="2" t="s">
        <v>0</v>
      </c>
    </row>
    <row r="29" spans="1:16" ht="14.25">
      <c r="A29" s="31"/>
      <c r="B29" s="32"/>
      <c r="C29" s="26"/>
      <c r="D29" s="26"/>
      <c r="E29" s="34"/>
      <c r="F29" s="34" t="s">
        <v>55</v>
      </c>
      <c r="G29" s="35"/>
      <c r="H29" s="36"/>
      <c r="I29" s="37"/>
      <c r="J29" s="37"/>
      <c r="K29" s="37"/>
      <c r="L29" s="38"/>
      <c r="M29" s="22">
        <v>16.899999999999999</v>
      </c>
      <c r="N29" s="22">
        <v>10.199999999999999</v>
      </c>
      <c r="O29" s="22">
        <v>6.7</v>
      </c>
      <c r="P29" s="2" t="s">
        <v>0</v>
      </c>
    </row>
    <row r="30" spans="1:16" ht="14.25">
      <c r="A30" s="31"/>
      <c r="B30" s="42"/>
      <c r="C30" s="34"/>
      <c r="D30" s="34"/>
      <c r="E30" s="26"/>
      <c r="F30" s="34"/>
      <c r="G30" s="48" t="s">
        <v>56</v>
      </c>
      <c r="H30" s="49"/>
      <c r="I30" s="50"/>
      <c r="J30" s="50"/>
      <c r="K30" s="50"/>
      <c r="L30" s="51"/>
      <c r="M30" s="22">
        <v>1.6</v>
      </c>
      <c r="N30" s="22">
        <v>0.9</v>
      </c>
      <c r="O30" s="22">
        <v>0.7</v>
      </c>
      <c r="P30" s="2" t="s">
        <v>0</v>
      </c>
    </row>
    <row r="31" spans="1:16" ht="14.25">
      <c r="A31" s="31"/>
      <c r="B31" s="42"/>
      <c r="C31" s="34"/>
      <c r="D31" s="34"/>
      <c r="E31" s="26"/>
      <c r="F31" s="34"/>
      <c r="G31" s="48" t="s">
        <v>57</v>
      </c>
      <c r="H31" s="49"/>
      <c r="I31" s="50"/>
      <c r="J31" s="50"/>
      <c r="K31" s="50"/>
      <c r="L31" s="51"/>
      <c r="M31" s="22">
        <v>15.3</v>
      </c>
      <c r="N31" s="22">
        <v>9.3000000000000007</v>
      </c>
      <c r="O31" s="22">
        <v>6</v>
      </c>
      <c r="P31" s="2" t="s">
        <v>0</v>
      </c>
    </row>
    <row r="32" spans="1:16" ht="14.25">
      <c r="A32" s="31"/>
      <c r="B32" s="32"/>
      <c r="C32" s="26"/>
      <c r="D32" s="26"/>
      <c r="E32" s="34"/>
      <c r="F32" s="34" t="s">
        <v>58</v>
      </c>
      <c r="G32" s="48"/>
      <c r="H32" s="49"/>
      <c r="I32" s="50"/>
      <c r="J32" s="50"/>
      <c r="K32" s="50"/>
      <c r="L32" s="51"/>
      <c r="M32" s="22">
        <v>38</v>
      </c>
      <c r="N32" s="22">
        <v>4.5</v>
      </c>
      <c r="O32" s="22">
        <v>33.5</v>
      </c>
      <c r="P32" s="2" t="s">
        <v>0</v>
      </c>
    </row>
    <row r="33" spans="1:16" ht="14.25">
      <c r="A33" s="31"/>
      <c r="B33" s="42"/>
      <c r="C33" s="34"/>
      <c r="D33" s="34"/>
      <c r="E33" s="26"/>
      <c r="F33" s="34"/>
      <c r="G33" s="48" t="s">
        <v>59</v>
      </c>
      <c r="H33" s="49"/>
      <c r="I33" s="50"/>
      <c r="J33" s="50"/>
      <c r="K33" s="50"/>
      <c r="L33" s="51"/>
      <c r="M33" s="22">
        <v>10</v>
      </c>
      <c r="N33" s="22">
        <v>2.5</v>
      </c>
      <c r="O33" s="22">
        <v>7.5</v>
      </c>
      <c r="P33" s="2" t="s">
        <v>0</v>
      </c>
    </row>
    <row r="34" spans="1:16" ht="14.25">
      <c r="A34" s="31"/>
      <c r="B34" s="42"/>
      <c r="C34" s="34"/>
      <c r="D34" s="34"/>
      <c r="E34" s="26"/>
      <c r="F34" s="34"/>
      <c r="G34" s="48" t="s">
        <v>60</v>
      </c>
      <c r="H34" s="49"/>
      <c r="I34" s="50"/>
      <c r="J34" s="50"/>
      <c r="K34" s="50"/>
      <c r="L34" s="51"/>
      <c r="M34" s="22">
        <v>28</v>
      </c>
      <c r="N34" s="22">
        <v>2</v>
      </c>
      <c r="O34" s="22">
        <v>26</v>
      </c>
      <c r="P34" s="2" t="s">
        <v>0</v>
      </c>
    </row>
    <row r="35" spans="1:16" ht="14.25">
      <c r="A35" s="31"/>
      <c r="B35" s="32"/>
      <c r="C35" s="26"/>
      <c r="D35" s="26"/>
      <c r="E35" s="34"/>
      <c r="F35" s="34" t="s">
        <v>61</v>
      </c>
      <c r="G35" s="48"/>
      <c r="H35" s="49"/>
      <c r="I35" s="50"/>
      <c r="J35" s="50"/>
      <c r="K35" s="50"/>
      <c r="L35" s="51"/>
      <c r="M35" s="22">
        <v>17</v>
      </c>
      <c r="N35" s="22">
        <v>41.1</v>
      </c>
      <c r="O35" s="22">
        <v>-24.1</v>
      </c>
      <c r="P35" s="2" t="s">
        <v>0</v>
      </c>
    </row>
    <row r="36" spans="1:16" ht="14.25">
      <c r="A36" s="31"/>
      <c r="B36" s="32"/>
      <c r="C36" s="26"/>
      <c r="D36" s="26"/>
      <c r="E36" s="34"/>
      <c r="F36" s="34" t="s">
        <v>67</v>
      </c>
      <c r="G36" s="48"/>
      <c r="H36" s="49"/>
      <c r="I36" s="50"/>
      <c r="J36" s="50"/>
      <c r="K36" s="50"/>
      <c r="L36" s="51"/>
      <c r="M36" s="22">
        <v>120</v>
      </c>
      <c r="N36" s="22">
        <v>30</v>
      </c>
      <c r="O36" s="22">
        <v>90</v>
      </c>
      <c r="P36" s="2" t="s">
        <v>0</v>
      </c>
    </row>
    <row r="37" spans="1:16" ht="14.25">
      <c r="A37" s="31"/>
      <c r="B37" s="32"/>
      <c r="C37" s="26"/>
      <c r="D37" s="26"/>
      <c r="E37" s="34"/>
      <c r="F37" s="34" t="s">
        <v>68</v>
      </c>
      <c r="G37" s="110"/>
      <c r="H37" s="49"/>
      <c r="I37" s="50"/>
      <c r="J37" s="50"/>
      <c r="K37" s="50"/>
      <c r="L37" s="51"/>
      <c r="M37" s="22">
        <v>36</v>
      </c>
      <c r="N37" s="22">
        <v>13</v>
      </c>
      <c r="O37" s="22">
        <v>23</v>
      </c>
      <c r="P37" s="2" t="s">
        <v>0</v>
      </c>
    </row>
    <row r="38" spans="1:16" ht="14.25">
      <c r="A38" s="31"/>
      <c r="B38" s="32"/>
      <c r="C38" s="26"/>
      <c r="D38" s="26"/>
      <c r="E38" s="34"/>
      <c r="F38" s="34" t="s">
        <v>71</v>
      </c>
      <c r="G38" s="48"/>
      <c r="H38" s="49"/>
      <c r="I38" s="50"/>
      <c r="J38" s="50"/>
      <c r="K38" s="50"/>
      <c r="L38" s="51"/>
      <c r="M38" s="22">
        <v>10</v>
      </c>
      <c r="N38" s="22">
        <v>12.9</v>
      </c>
      <c r="O38" s="22">
        <v>-2.9</v>
      </c>
      <c r="P38" s="2" t="s">
        <v>0</v>
      </c>
    </row>
    <row r="39" spans="1:16" ht="14.25">
      <c r="A39" s="31"/>
      <c r="B39" s="32"/>
      <c r="C39" s="26"/>
      <c r="D39" s="26"/>
      <c r="E39" s="34"/>
      <c r="F39" s="34" t="s">
        <v>72</v>
      </c>
      <c r="G39" s="48"/>
      <c r="H39" s="49"/>
      <c r="I39" s="50"/>
      <c r="J39" s="50"/>
      <c r="K39" s="50"/>
      <c r="L39" s="51"/>
      <c r="M39" s="22">
        <v>475</v>
      </c>
      <c r="N39" s="22">
        <v>52</v>
      </c>
      <c r="O39" s="22">
        <v>423</v>
      </c>
      <c r="P39" s="2" t="s">
        <v>0</v>
      </c>
    </row>
    <row r="40" spans="1:16" ht="14.25">
      <c r="A40" s="31"/>
      <c r="B40" s="42"/>
      <c r="C40" s="34"/>
      <c r="D40" s="34"/>
      <c r="E40" s="26"/>
      <c r="F40" s="34"/>
      <c r="G40" s="48" t="s">
        <v>73</v>
      </c>
      <c r="H40" s="49"/>
      <c r="I40" s="50"/>
      <c r="J40" s="50"/>
      <c r="K40" s="50"/>
      <c r="L40" s="51"/>
      <c r="M40" s="22">
        <v>65</v>
      </c>
      <c r="N40" s="22">
        <v>4</v>
      </c>
      <c r="O40" s="22">
        <v>61</v>
      </c>
      <c r="P40" s="2" t="s">
        <v>0</v>
      </c>
    </row>
    <row r="41" spans="1:16" ht="14.25">
      <c r="A41" s="31"/>
      <c r="B41" s="42"/>
      <c r="C41" s="34"/>
      <c r="D41" s="34"/>
      <c r="E41" s="26"/>
      <c r="F41" s="34"/>
      <c r="G41" s="48" t="s">
        <v>76</v>
      </c>
      <c r="H41" s="49"/>
      <c r="I41" s="50"/>
      <c r="J41" s="50"/>
      <c r="K41" s="50"/>
      <c r="L41" s="51"/>
      <c r="M41" s="22">
        <v>30</v>
      </c>
      <c r="N41" s="22">
        <v>0</v>
      </c>
      <c r="O41" s="22">
        <v>30</v>
      </c>
      <c r="P41" s="2" t="s">
        <v>0</v>
      </c>
    </row>
    <row r="42" spans="1:16" ht="14.25">
      <c r="A42" s="31"/>
      <c r="B42" s="42"/>
      <c r="C42" s="34"/>
      <c r="D42" s="34"/>
      <c r="E42" s="26"/>
      <c r="F42" s="34"/>
      <c r="G42" s="48" t="s">
        <v>170</v>
      </c>
      <c r="H42" s="49"/>
      <c r="I42" s="50"/>
      <c r="J42" s="50"/>
      <c r="K42" s="50"/>
      <c r="L42" s="51"/>
      <c r="M42" s="45">
        <v>380</v>
      </c>
      <c r="N42" s="45">
        <v>48</v>
      </c>
      <c r="O42" s="22">
        <v>332</v>
      </c>
      <c r="P42" s="2" t="s">
        <v>0</v>
      </c>
    </row>
    <row r="43" spans="1:16" ht="14.25">
      <c r="A43" s="31"/>
      <c r="B43" s="42"/>
      <c r="C43" s="34"/>
      <c r="D43" s="34"/>
      <c r="E43" s="26"/>
      <c r="F43" s="34"/>
      <c r="G43" s="48" t="s">
        <v>78</v>
      </c>
      <c r="H43" s="49"/>
      <c r="I43" s="50"/>
      <c r="J43" s="50"/>
      <c r="K43" s="50"/>
      <c r="L43" s="51"/>
      <c r="M43" s="22"/>
      <c r="N43" s="22"/>
      <c r="O43" s="22"/>
      <c r="P43" s="2" t="s">
        <v>0</v>
      </c>
    </row>
    <row r="44" spans="1:16" ht="14.25">
      <c r="A44" s="31"/>
      <c r="B44" s="32"/>
      <c r="C44" s="26"/>
      <c r="D44" s="26"/>
      <c r="E44" s="34"/>
      <c r="F44" s="34" t="s">
        <v>94</v>
      </c>
      <c r="G44" s="35"/>
      <c r="H44" s="36"/>
      <c r="I44" s="37"/>
      <c r="J44" s="37"/>
      <c r="K44" s="37"/>
      <c r="L44" s="38"/>
      <c r="M44" s="22">
        <v>3.5</v>
      </c>
      <c r="N44" s="22">
        <v>8.1</v>
      </c>
      <c r="O44" s="22">
        <v>-4.5999999999999996</v>
      </c>
      <c r="P44" s="2" t="s">
        <v>0</v>
      </c>
    </row>
    <row r="45" spans="1:16" ht="14.25">
      <c r="A45" s="31"/>
      <c r="B45" s="42"/>
      <c r="C45" s="34"/>
      <c r="D45" s="34"/>
      <c r="E45" s="26"/>
      <c r="F45" s="34"/>
      <c r="G45" s="35" t="s">
        <v>149</v>
      </c>
      <c r="H45" s="49"/>
      <c r="I45" s="50"/>
      <c r="J45" s="50"/>
      <c r="K45" s="50"/>
      <c r="L45" s="51"/>
      <c r="M45" s="22">
        <v>0</v>
      </c>
      <c r="N45" s="22">
        <v>4</v>
      </c>
      <c r="O45" s="22">
        <v>-4</v>
      </c>
      <c r="P45" s="2" t="s">
        <v>0</v>
      </c>
    </row>
    <row r="46" spans="1:16" ht="14.25">
      <c r="A46" s="31"/>
      <c r="B46" s="42"/>
      <c r="C46" s="34"/>
      <c r="D46" s="34"/>
      <c r="E46" s="26"/>
      <c r="F46" s="34"/>
      <c r="G46" s="48" t="s">
        <v>96</v>
      </c>
      <c r="H46" s="49"/>
      <c r="I46" s="50"/>
      <c r="J46" s="50"/>
      <c r="K46" s="50"/>
      <c r="L46" s="50"/>
      <c r="M46" s="226">
        <v>3.5</v>
      </c>
      <c r="N46" s="226">
        <v>4.0999999999999996</v>
      </c>
      <c r="O46" s="45">
        <v>-0.6</v>
      </c>
      <c r="P46" s="2"/>
    </row>
    <row r="47" spans="1:16" ht="14.25">
      <c r="A47" s="31"/>
      <c r="B47" s="32"/>
      <c r="C47" s="26"/>
      <c r="D47" s="26"/>
      <c r="E47" s="34"/>
      <c r="F47" s="34" t="s">
        <v>97</v>
      </c>
      <c r="G47" s="35"/>
      <c r="H47" s="36"/>
      <c r="I47" s="37"/>
      <c r="J47" s="37"/>
      <c r="K47" s="37"/>
      <c r="L47" s="38"/>
      <c r="M47" s="22">
        <v>168</v>
      </c>
      <c r="N47" s="22">
        <v>13.9</v>
      </c>
      <c r="O47" s="22">
        <v>154.1</v>
      </c>
      <c r="P47" s="2"/>
    </row>
    <row r="48" spans="1:16" ht="14.25">
      <c r="A48" s="31"/>
      <c r="B48" s="42"/>
      <c r="C48" s="34"/>
      <c r="D48" s="34"/>
      <c r="F48" s="26" t="s">
        <v>150</v>
      </c>
      <c r="G48" s="48"/>
      <c r="H48" s="49"/>
      <c r="I48" s="50"/>
      <c r="J48" s="50"/>
      <c r="K48" s="50"/>
      <c r="L48" s="51"/>
      <c r="M48" s="22">
        <v>0</v>
      </c>
      <c r="N48" s="22">
        <v>0</v>
      </c>
      <c r="O48" s="22">
        <v>0</v>
      </c>
      <c r="P48" s="2"/>
    </row>
    <row r="49" spans="1:16" ht="14.25">
      <c r="A49" s="31"/>
      <c r="B49" s="42"/>
      <c r="C49" s="34"/>
      <c r="D49" s="34"/>
      <c r="F49" s="26"/>
      <c r="G49" s="48"/>
      <c r="H49" s="49"/>
      <c r="I49" s="50"/>
      <c r="J49" s="50"/>
      <c r="K49" s="50"/>
      <c r="L49" s="51"/>
      <c r="M49" s="22"/>
      <c r="N49" s="22"/>
      <c r="O49" s="22"/>
      <c r="P49" s="2"/>
    </row>
    <row r="50" spans="1:16" ht="15">
      <c r="A50" s="31"/>
      <c r="B50" s="42"/>
      <c r="C50" s="34"/>
      <c r="D50" s="34"/>
      <c r="E50" s="227" t="s">
        <v>101</v>
      </c>
      <c r="F50" s="47"/>
      <c r="G50" s="48"/>
      <c r="H50" s="49"/>
      <c r="I50" s="50"/>
      <c r="J50" s="50"/>
      <c r="K50" s="50"/>
      <c r="L50" s="51"/>
      <c r="M50" s="45">
        <v>356.3</v>
      </c>
      <c r="N50" s="45">
        <v>693.8</v>
      </c>
      <c r="O50" s="44">
        <v>-337.6</v>
      </c>
      <c r="P50" s="2"/>
    </row>
    <row r="51" spans="1:16" ht="14.25">
      <c r="A51" s="107"/>
      <c r="B51" s="46"/>
      <c r="C51" s="47"/>
      <c r="D51" s="47"/>
      <c r="E51" s="26"/>
      <c r="F51" s="47" t="s">
        <v>102</v>
      </c>
      <c r="G51" s="48"/>
      <c r="H51" s="49"/>
      <c r="I51" s="50"/>
      <c r="J51" s="50"/>
      <c r="K51" s="50"/>
      <c r="L51" s="51"/>
      <c r="M51" s="22">
        <v>28</v>
      </c>
      <c r="N51" s="22">
        <v>30</v>
      </c>
      <c r="O51" s="22">
        <v>-2</v>
      </c>
      <c r="P51" s="2"/>
    </row>
    <row r="52" spans="1:16" ht="14.25">
      <c r="A52" s="107"/>
      <c r="B52" s="46"/>
      <c r="C52" s="47"/>
      <c r="D52" s="47"/>
      <c r="E52" s="26"/>
      <c r="F52" s="47" t="s">
        <v>103</v>
      </c>
      <c r="G52" s="48"/>
      <c r="H52" s="49"/>
      <c r="I52" s="50"/>
      <c r="J52" s="50"/>
      <c r="K52" s="50"/>
      <c r="L52" s="51"/>
      <c r="M52" s="22">
        <v>328.3</v>
      </c>
      <c r="N52" s="22">
        <v>663.8</v>
      </c>
      <c r="O52" s="21">
        <v>-335.6</v>
      </c>
      <c r="P52" s="2"/>
    </row>
    <row r="53" spans="1:16" ht="14.25">
      <c r="A53" s="107"/>
      <c r="B53" s="46"/>
      <c r="C53" s="47"/>
      <c r="D53" s="47"/>
      <c r="E53" s="26"/>
      <c r="F53" s="47"/>
      <c r="G53" s="48" t="s">
        <v>104</v>
      </c>
      <c r="H53" s="49"/>
      <c r="I53" s="50"/>
      <c r="J53" s="50"/>
      <c r="K53" s="50"/>
      <c r="L53" s="51"/>
      <c r="M53" s="22"/>
      <c r="N53" s="22"/>
      <c r="O53" s="22"/>
      <c r="P53" s="2" t="s">
        <v>0</v>
      </c>
    </row>
    <row r="54" spans="1:16" ht="14.25">
      <c r="A54" s="107"/>
      <c r="B54" s="46"/>
      <c r="C54" s="47"/>
      <c r="D54" s="47"/>
      <c r="E54" s="26"/>
      <c r="F54" s="47"/>
      <c r="G54" s="48"/>
      <c r="H54" s="49" t="s">
        <v>105</v>
      </c>
      <c r="I54" s="50"/>
      <c r="J54" s="50"/>
      <c r="K54" s="50"/>
      <c r="L54" s="51"/>
      <c r="M54" s="65">
        <v>6</v>
      </c>
      <c r="N54" s="65">
        <v>368.6</v>
      </c>
      <c r="O54" s="22">
        <v>-362.6</v>
      </c>
      <c r="P54" s="2" t="s">
        <v>0</v>
      </c>
    </row>
    <row r="55" spans="1:16" ht="14.25">
      <c r="A55" s="107"/>
      <c r="B55" s="46"/>
      <c r="C55" s="47"/>
      <c r="D55" s="47"/>
      <c r="E55" s="26"/>
      <c r="F55" s="47"/>
      <c r="G55" s="48"/>
      <c r="H55" s="49" t="s">
        <v>106</v>
      </c>
      <c r="I55" s="50"/>
      <c r="J55" s="50"/>
      <c r="K55" s="50"/>
      <c r="L55" s="51"/>
      <c r="M55" s="65">
        <v>94.5</v>
      </c>
      <c r="N55" s="65">
        <v>30.5</v>
      </c>
      <c r="O55" s="65">
        <v>64</v>
      </c>
      <c r="P55" s="2" t="s">
        <v>0</v>
      </c>
    </row>
    <row r="56" spans="1:16" ht="14.25">
      <c r="A56" s="31"/>
      <c r="B56" s="90"/>
      <c r="C56" s="91"/>
      <c r="D56" s="91"/>
      <c r="E56" s="93"/>
      <c r="F56" s="91"/>
      <c r="G56" s="122"/>
      <c r="H56" s="123"/>
      <c r="I56" s="124"/>
      <c r="J56" s="124"/>
      <c r="K56" s="124"/>
      <c r="L56" s="124"/>
      <c r="M56" s="228"/>
      <c r="N56" s="228"/>
      <c r="O56" s="130"/>
      <c r="P56" s="2" t="s">
        <v>0</v>
      </c>
    </row>
    <row r="57" spans="1:16" ht="15">
      <c r="A57" s="6"/>
      <c r="B57" s="229" t="s">
        <v>3</v>
      </c>
      <c r="C57" s="230"/>
      <c r="D57" s="230"/>
      <c r="E57" s="230"/>
      <c r="F57" s="230"/>
      <c r="G57" s="231"/>
      <c r="H57" s="232"/>
      <c r="I57" s="233"/>
      <c r="J57" s="231"/>
      <c r="K57" s="231"/>
      <c r="L57" s="234"/>
      <c r="M57" s="237" t="s">
        <v>4</v>
      </c>
      <c r="N57" s="237" t="s">
        <v>5</v>
      </c>
      <c r="O57" s="238" t="s">
        <v>6</v>
      </c>
      <c r="P57" s="2" t="s">
        <v>0</v>
      </c>
    </row>
    <row r="58" spans="1:16" ht="15">
      <c r="A58" s="7"/>
      <c r="B58" s="210"/>
      <c r="C58" s="196"/>
      <c r="D58" s="196"/>
      <c r="E58" s="144"/>
      <c r="F58" s="144"/>
      <c r="G58" s="140"/>
      <c r="H58" s="145"/>
      <c r="I58" s="146"/>
      <c r="J58" s="140"/>
      <c r="K58" s="140"/>
      <c r="L58" s="147"/>
      <c r="M58" s="212"/>
      <c r="N58" s="212"/>
      <c r="O58" s="212"/>
      <c r="P58" s="2" t="s">
        <v>0</v>
      </c>
    </row>
    <row r="59" spans="1:16" ht="15">
      <c r="A59" s="107"/>
      <c r="B59" s="32"/>
      <c r="C59" s="26"/>
      <c r="D59" s="26"/>
      <c r="E59" s="213" t="s">
        <v>107</v>
      </c>
      <c r="F59" s="47"/>
      <c r="G59" s="48"/>
      <c r="H59" s="49"/>
      <c r="I59" s="50"/>
      <c r="J59" s="37"/>
      <c r="K59" s="37"/>
      <c r="L59" s="38"/>
      <c r="M59" s="22">
        <v>147.4</v>
      </c>
      <c r="N59" s="22">
        <v>37.1</v>
      </c>
      <c r="O59" s="22">
        <v>110.3</v>
      </c>
      <c r="P59" s="2" t="s">
        <v>0</v>
      </c>
    </row>
    <row r="60" spans="1:16" ht="14.25">
      <c r="A60" s="107"/>
      <c r="B60" s="46"/>
      <c r="C60" s="47"/>
      <c r="D60" s="47"/>
      <c r="E60" s="26"/>
      <c r="F60" s="47" t="s">
        <v>108</v>
      </c>
      <c r="G60" s="48"/>
      <c r="H60" s="49"/>
      <c r="I60" s="50"/>
      <c r="J60" s="37"/>
      <c r="K60" s="37"/>
      <c r="L60" s="38"/>
      <c r="M60" s="22">
        <v>79.900000000000006</v>
      </c>
      <c r="N60" s="22">
        <v>0</v>
      </c>
      <c r="O60" s="22">
        <v>79.900000000000006</v>
      </c>
      <c r="P60" s="2" t="s">
        <v>0</v>
      </c>
    </row>
    <row r="61" spans="1:16" ht="14.25">
      <c r="A61" s="107"/>
      <c r="B61" s="46"/>
      <c r="C61" s="47"/>
      <c r="D61" s="47"/>
      <c r="E61" s="26"/>
      <c r="F61" s="47" t="s">
        <v>109</v>
      </c>
      <c r="G61" s="48"/>
      <c r="H61" s="49"/>
      <c r="I61" s="50"/>
      <c r="J61" s="37"/>
      <c r="K61" s="37"/>
      <c r="L61" s="38"/>
      <c r="M61" s="22">
        <v>67.5</v>
      </c>
      <c r="N61" s="22">
        <v>37.1</v>
      </c>
      <c r="O61" s="22">
        <v>30.4</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2"/>
      <c r="N63" s="22"/>
      <c r="O63" s="21">
        <v>338.2</v>
      </c>
      <c r="P63" s="2" t="s">
        <v>0</v>
      </c>
    </row>
    <row r="64" spans="1:16" ht="15">
      <c r="A64" s="109"/>
      <c r="B64" s="39"/>
      <c r="C64" s="33" t="s">
        <v>113</v>
      </c>
      <c r="D64" s="33"/>
      <c r="E64" s="24"/>
      <c r="F64" s="33"/>
      <c r="G64" s="111"/>
      <c r="H64" s="112"/>
      <c r="I64" s="113"/>
      <c r="J64" s="111"/>
      <c r="K64" s="111"/>
      <c r="L64" s="114"/>
      <c r="M64" s="22">
        <v>12</v>
      </c>
      <c r="N64" s="22">
        <v>9</v>
      </c>
      <c r="O64" s="22">
        <v>3</v>
      </c>
      <c r="P64" s="2" t="s">
        <v>0</v>
      </c>
    </row>
    <row r="65" spans="1:16" ht="15">
      <c r="A65" s="109"/>
      <c r="B65" s="39"/>
      <c r="C65" s="33" t="s">
        <v>151</v>
      </c>
      <c r="D65" s="33"/>
      <c r="E65" s="24"/>
      <c r="F65" s="33"/>
      <c r="G65" s="111"/>
      <c r="H65" s="112"/>
      <c r="I65" s="113"/>
      <c r="J65" s="111"/>
      <c r="K65" s="111"/>
      <c r="L65" s="114"/>
      <c r="M65" s="21"/>
      <c r="N65" s="21"/>
      <c r="O65" s="21">
        <v>335.2</v>
      </c>
      <c r="P65" s="2" t="s">
        <v>0</v>
      </c>
    </row>
    <row r="66" spans="1:16" ht="15">
      <c r="A66" s="109"/>
      <c r="B66" s="39"/>
      <c r="C66" s="34"/>
      <c r="D66" s="34" t="s">
        <v>115</v>
      </c>
      <c r="E66" s="26"/>
      <c r="F66" s="34"/>
      <c r="G66" s="35"/>
      <c r="H66" s="36"/>
      <c r="I66" s="37"/>
      <c r="J66" s="35"/>
      <c r="K66" s="35"/>
      <c r="L66" s="38"/>
      <c r="M66" s="21"/>
      <c r="N66" s="21"/>
      <c r="O66" s="21">
        <v>425</v>
      </c>
      <c r="P66" s="2" t="s">
        <v>0</v>
      </c>
    </row>
    <row r="67" spans="1:16" ht="15">
      <c r="A67" s="109"/>
      <c r="B67" s="39"/>
      <c r="C67" s="34"/>
      <c r="D67" s="34"/>
      <c r="E67" s="26" t="s">
        <v>116</v>
      </c>
      <c r="F67" s="34"/>
      <c r="G67" s="35"/>
      <c r="H67" s="36"/>
      <c r="I67" s="37"/>
      <c r="J67" s="35"/>
      <c r="K67" s="35"/>
      <c r="L67" s="38"/>
      <c r="M67" s="21"/>
      <c r="N67" s="21"/>
      <c r="O67" s="21">
        <v>-107.1</v>
      </c>
      <c r="P67" s="2" t="s">
        <v>0</v>
      </c>
    </row>
    <row r="68" spans="1:16" ht="15">
      <c r="A68" s="109"/>
      <c r="B68" s="39"/>
      <c r="C68" s="34"/>
      <c r="D68" s="34"/>
      <c r="E68" s="26" t="s">
        <v>117</v>
      </c>
      <c r="F68" s="34"/>
      <c r="G68" s="35"/>
      <c r="H68" s="36"/>
      <c r="I68" s="37"/>
      <c r="J68" s="35"/>
      <c r="K68" s="35"/>
      <c r="L68" s="38"/>
      <c r="M68" s="21"/>
      <c r="N68" s="21"/>
      <c r="O68" s="21">
        <v>532.1</v>
      </c>
      <c r="P68" s="2" t="s">
        <v>0</v>
      </c>
    </row>
    <row r="69" spans="1:16" ht="15">
      <c r="A69" s="109"/>
      <c r="B69" s="39"/>
      <c r="C69" s="34"/>
      <c r="D69" s="34" t="s">
        <v>118</v>
      </c>
      <c r="E69" s="26"/>
      <c r="F69" s="34"/>
      <c r="G69" s="35"/>
      <c r="H69" s="36"/>
      <c r="I69" s="37"/>
      <c r="J69" s="35"/>
      <c r="K69" s="35"/>
      <c r="L69" s="38"/>
      <c r="M69" s="21"/>
      <c r="N69" s="21"/>
      <c r="O69" s="21">
        <v>-176.6</v>
      </c>
      <c r="P69" s="2" t="s">
        <v>0</v>
      </c>
    </row>
    <row r="70" spans="1:16" ht="15">
      <c r="A70" s="109"/>
      <c r="B70" s="39"/>
      <c r="C70" s="34"/>
      <c r="D70" s="34"/>
      <c r="E70" s="26" t="s">
        <v>119</v>
      </c>
      <c r="F70" s="34"/>
      <c r="G70" s="35"/>
      <c r="H70" s="36"/>
      <c r="I70" s="37"/>
      <c r="J70" s="35"/>
      <c r="K70" s="35"/>
      <c r="L70" s="38"/>
      <c r="M70" s="21"/>
      <c r="N70" s="21"/>
      <c r="O70" s="21">
        <v>-282.2</v>
      </c>
      <c r="P70" s="2" t="s">
        <v>0</v>
      </c>
    </row>
    <row r="71" spans="1:16" ht="15">
      <c r="A71" s="109"/>
      <c r="B71" s="39"/>
      <c r="C71" s="34"/>
      <c r="D71" s="34"/>
      <c r="E71" s="26" t="s">
        <v>120</v>
      </c>
      <c r="F71" s="34"/>
      <c r="G71" s="35"/>
      <c r="H71" s="36"/>
      <c r="I71" s="37"/>
      <c r="J71" s="35"/>
      <c r="K71" s="35"/>
      <c r="L71" s="38"/>
      <c r="M71" s="21"/>
      <c r="N71" s="21"/>
      <c r="O71" s="21">
        <v>105.6</v>
      </c>
      <c r="P71" s="2" t="s">
        <v>0</v>
      </c>
    </row>
    <row r="72" spans="1:16" ht="15">
      <c r="A72" s="109"/>
      <c r="B72" s="39"/>
      <c r="C72" s="34"/>
      <c r="D72" s="26" t="s">
        <v>121</v>
      </c>
      <c r="E72" s="26"/>
      <c r="F72" s="34"/>
      <c r="G72" s="35"/>
      <c r="H72" s="36"/>
      <c r="I72" s="37"/>
      <c r="J72" s="35"/>
      <c r="K72" s="35"/>
      <c r="L72" s="38"/>
      <c r="M72" s="21"/>
      <c r="N72" s="21"/>
      <c r="O72" s="21">
        <v>2</v>
      </c>
      <c r="P72" s="2"/>
    </row>
    <row r="73" spans="1:16" ht="15">
      <c r="A73" s="109"/>
      <c r="B73" s="39"/>
      <c r="C73" s="34"/>
      <c r="D73" s="34" t="s">
        <v>122</v>
      </c>
      <c r="E73" s="26"/>
      <c r="F73" s="34"/>
      <c r="G73" s="35"/>
      <c r="H73" s="36"/>
      <c r="I73" s="37"/>
      <c r="J73" s="35"/>
      <c r="K73" s="35"/>
      <c r="L73" s="38"/>
      <c r="M73" s="21"/>
      <c r="N73" s="21"/>
      <c r="O73" s="21">
        <v>79.7</v>
      </c>
      <c r="P73" s="2" t="s">
        <v>0</v>
      </c>
    </row>
    <row r="74" spans="1:16" ht="15">
      <c r="A74" s="109"/>
      <c r="B74" s="39"/>
      <c r="C74" s="34"/>
      <c r="D74" s="34"/>
      <c r="E74" s="26" t="s">
        <v>119</v>
      </c>
      <c r="F74" s="34"/>
      <c r="G74" s="35"/>
      <c r="H74" s="36"/>
      <c r="I74" s="37"/>
      <c r="J74" s="35"/>
      <c r="K74" s="35"/>
      <c r="L74" s="38"/>
      <c r="M74" s="21"/>
      <c r="N74" s="21"/>
      <c r="O74" s="21">
        <v>-800</v>
      </c>
      <c r="P74" s="2" t="s">
        <v>0</v>
      </c>
    </row>
    <row r="75" spans="1:16" ht="15">
      <c r="A75" s="109"/>
      <c r="B75" s="39"/>
      <c r="C75" s="34"/>
      <c r="D75" s="34"/>
      <c r="E75" s="26" t="s">
        <v>120</v>
      </c>
      <c r="F75" s="34"/>
      <c r="G75" s="35"/>
      <c r="H75" s="36"/>
      <c r="I75" s="37"/>
      <c r="J75" s="35"/>
      <c r="K75" s="35"/>
      <c r="L75" s="38"/>
      <c r="M75" s="21"/>
      <c r="N75" s="21"/>
      <c r="O75" s="21">
        <v>879.7</v>
      </c>
      <c r="P75" s="2" t="s">
        <v>0</v>
      </c>
    </row>
    <row r="76" spans="1:16" ht="14.25">
      <c r="A76" s="109"/>
      <c r="B76" s="42"/>
      <c r="C76" s="34"/>
      <c r="D76" s="34" t="s">
        <v>123</v>
      </c>
      <c r="E76" s="26"/>
      <c r="F76" s="34"/>
      <c r="G76" s="35"/>
      <c r="H76" s="36"/>
      <c r="I76" s="37"/>
      <c r="J76" s="2"/>
      <c r="K76" s="2"/>
      <c r="L76" s="38"/>
      <c r="M76" s="21"/>
      <c r="N76" s="21"/>
      <c r="O76" s="21">
        <v>5.0999999999999996</v>
      </c>
      <c r="P76" s="2" t="s">
        <v>0</v>
      </c>
    </row>
    <row r="77" spans="1:16" ht="14.25">
      <c r="A77" s="109"/>
      <c r="B77" s="42"/>
      <c r="C77" s="34"/>
      <c r="D77" s="34"/>
      <c r="E77" s="26"/>
      <c r="F77" s="34"/>
      <c r="G77" s="35"/>
      <c r="H77" s="36"/>
      <c r="I77" s="37"/>
      <c r="J77" s="2"/>
      <c r="K77" s="2"/>
      <c r="L77" s="38"/>
      <c r="M77" s="115"/>
      <c r="N77" s="115"/>
      <c r="O77" s="115"/>
      <c r="P77" s="2" t="s">
        <v>0</v>
      </c>
    </row>
    <row r="78" spans="1:16" ht="15">
      <c r="A78" s="109"/>
      <c r="B78" s="39" t="s">
        <v>124</v>
      </c>
      <c r="C78" s="34"/>
      <c r="D78" s="34"/>
      <c r="E78" s="34"/>
      <c r="F78" s="34"/>
      <c r="G78" s="35"/>
      <c r="H78" s="36"/>
      <c r="I78" s="37"/>
      <c r="J78" s="35"/>
      <c r="K78" s="35"/>
      <c r="L78" s="116"/>
      <c r="M78" s="21"/>
      <c r="N78" s="21"/>
      <c r="O78" s="21">
        <v>-34.400000000000489</v>
      </c>
      <c r="P78" s="2" t="s">
        <v>0</v>
      </c>
    </row>
    <row r="79" spans="1:16" ht="14.25">
      <c r="A79" s="31"/>
      <c r="B79" s="90"/>
      <c r="C79" s="91"/>
      <c r="D79" s="91"/>
      <c r="E79" s="93"/>
      <c r="F79" s="91"/>
      <c r="G79" s="122"/>
      <c r="H79" s="123"/>
      <c r="I79" s="124"/>
      <c r="J79" s="122"/>
      <c r="K79" s="122"/>
      <c r="L79" s="125"/>
      <c r="M79" s="221"/>
      <c r="N79" s="221"/>
      <c r="O79" s="221"/>
      <c r="P79" s="2" t="s">
        <v>0</v>
      </c>
    </row>
    <row r="80" spans="1:16" ht="14.25">
      <c r="A80" s="31"/>
      <c r="B80" s="34"/>
      <c r="C80" s="34"/>
      <c r="D80" s="34"/>
      <c r="E80" s="26"/>
      <c r="F80" s="34"/>
      <c r="G80" s="35"/>
      <c r="H80" s="36"/>
      <c r="I80" s="37"/>
      <c r="J80" s="35"/>
      <c r="K80" s="35"/>
      <c r="L80" s="35"/>
      <c r="M80" s="2"/>
      <c r="N80" s="2"/>
      <c r="O80" s="2"/>
      <c r="P80" s="2"/>
    </row>
    <row r="81" spans="1:1">
      <c r="A81"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2000</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2">
        <v>6198.1225887362161</v>
      </c>
      <c r="N9" s="22">
        <v>6717.0248464821616</v>
      </c>
      <c r="O9" s="22">
        <v>-519.07311789008236</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5946.274736277368</v>
      </c>
      <c r="N11" s="22">
        <v>6653.6357330071041</v>
      </c>
      <c r="O11" s="22">
        <v>-707.53185687387452</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5337.5000427150362</v>
      </c>
      <c r="N13" s="22">
        <v>5468.2080529803143</v>
      </c>
      <c r="O13" s="22">
        <v>-130.7080102652767</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225" t="s">
        <v>10</v>
      </c>
      <c r="F15" s="34"/>
      <c r="G15" s="35"/>
      <c r="H15" s="36"/>
      <c r="I15" s="37"/>
      <c r="J15" s="37"/>
      <c r="K15" s="37"/>
      <c r="L15" s="38"/>
      <c r="M15" s="22">
        <v>1011.3211931505585</v>
      </c>
      <c r="N15" s="22">
        <v>3782.3310107744405</v>
      </c>
      <c r="O15" s="22">
        <v>-2771.0098176238821</v>
      </c>
      <c r="P15" s="2" t="s">
        <v>0</v>
      </c>
    </row>
    <row r="16" spans="1:16" ht="14.25">
      <c r="A16" s="31"/>
      <c r="B16" s="32"/>
      <c r="C16" s="26"/>
      <c r="D16" s="26"/>
      <c r="E16" s="34"/>
      <c r="F16" s="34"/>
      <c r="G16" s="35"/>
      <c r="H16" s="36"/>
      <c r="I16" s="37"/>
      <c r="J16" s="37"/>
      <c r="K16" s="37"/>
      <c r="L16" s="38"/>
      <c r="M16" s="22"/>
      <c r="N16" s="22"/>
      <c r="O16" s="22"/>
      <c r="P16" s="2"/>
    </row>
    <row r="17" spans="1:16" ht="15">
      <c r="A17" s="31"/>
      <c r="B17" s="32"/>
      <c r="C17" s="26"/>
      <c r="D17" s="26"/>
      <c r="E17" s="225" t="s">
        <v>20</v>
      </c>
      <c r="F17" s="34"/>
      <c r="G17" s="35"/>
      <c r="H17" s="36"/>
      <c r="I17" s="37"/>
      <c r="J17" s="37"/>
      <c r="K17" s="37"/>
      <c r="L17" s="38"/>
      <c r="M17" s="22">
        <v>4326.1788495644778</v>
      </c>
      <c r="N17" s="22">
        <v>1685.8770422058731</v>
      </c>
      <c r="O17" s="22">
        <v>2640.3018073586049</v>
      </c>
      <c r="P17" s="2" t="s">
        <v>0</v>
      </c>
    </row>
    <row r="18" spans="1:16" ht="14.25">
      <c r="A18" s="31"/>
      <c r="B18" s="32"/>
      <c r="C18" s="26"/>
      <c r="D18" s="26"/>
      <c r="E18" s="34"/>
      <c r="F18" s="34" t="s">
        <v>21</v>
      </c>
      <c r="G18" s="35"/>
      <c r="H18" s="36"/>
      <c r="I18" s="37"/>
      <c r="J18" s="37"/>
      <c r="K18" s="37"/>
      <c r="L18" s="38"/>
      <c r="M18" s="22">
        <v>751.10119362896705</v>
      </c>
      <c r="N18" s="22">
        <v>928.96660367622701</v>
      </c>
      <c r="O18" s="22">
        <v>-177.86541004725993</v>
      </c>
      <c r="P18" s="2" t="s">
        <v>0</v>
      </c>
    </row>
    <row r="19" spans="1:16" ht="14.25">
      <c r="A19" s="31"/>
      <c r="B19" s="42"/>
      <c r="C19" s="34"/>
      <c r="D19" s="34"/>
      <c r="E19" s="26"/>
      <c r="F19" s="34"/>
      <c r="G19" s="35" t="s">
        <v>22</v>
      </c>
      <c r="H19" s="36"/>
      <c r="I19" s="37"/>
      <c r="J19" s="37"/>
      <c r="K19" s="37"/>
      <c r="L19" s="38"/>
      <c r="M19" s="22">
        <v>410.57692636269513</v>
      </c>
      <c r="N19" s="22">
        <v>612.36275658922148</v>
      </c>
      <c r="O19" s="22">
        <v>-201.78583022652637</v>
      </c>
      <c r="P19" s="2" t="s">
        <v>0</v>
      </c>
    </row>
    <row r="20" spans="1:16" ht="14.25">
      <c r="A20" s="31"/>
      <c r="B20" s="42"/>
      <c r="C20" s="34"/>
      <c r="D20" s="34"/>
      <c r="E20" s="34"/>
      <c r="F20" s="26"/>
      <c r="G20" s="35"/>
      <c r="H20" s="49" t="s">
        <v>23</v>
      </c>
      <c r="I20" s="50"/>
      <c r="J20" s="50"/>
      <c r="K20" s="50"/>
      <c r="L20" s="51"/>
      <c r="M20" s="22">
        <v>23.920420179266465</v>
      </c>
      <c r="N20" s="22">
        <v>0</v>
      </c>
      <c r="O20" s="22">
        <v>23.920420179266465</v>
      </c>
      <c r="P20" s="2" t="s">
        <v>0</v>
      </c>
    </row>
    <row r="21" spans="1:16" ht="14.25">
      <c r="A21" s="31"/>
      <c r="B21" s="42"/>
      <c r="C21" s="34"/>
      <c r="D21" s="34"/>
      <c r="E21" s="34"/>
      <c r="F21" s="26"/>
      <c r="G21" s="35"/>
      <c r="H21" s="49" t="s">
        <v>24</v>
      </c>
      <c r="I21" s="50"/>
      <c r="J21" s="50"/>
      <c r="K21" s="50"/>
      <c r="L21" s="51"/>
      <c r="M21" s="22">
        <v>10.764189080669908</v>
      </c>
      <c r="N21" s="22">
        <v>287.72848272774803</v>
      </c>
      <c r="O21" s="22">
        <v>-276.96429364707814</v>
      </c>
      <c r="P21" s="2" t="s">
        <v>0</v>
      </c>
    </row>
    <row r="22" spans="1:16" ht="14.25">
      <c r="A22" s="31"/>
      <c r="B22" s="42"/>
      <c r="C22" s="34"/>
      <c r="D22" s="34"/>
      <c r="E22" s="34"/>
      <c r="F22" s="26"/>
      <c r="G22" s="35"/>
      <c r="H22" s="49" t="s">
        <v>25</v>
      </c>
      <c r="I22" s="50"/>
      <c r="J22" s="50"/>
      <c r="K22" s="50"/>
      <c r="L22" s="51"/>
      <c r="M22" s="22">
        <v>375.89231710275874</v>
      </c>
      <c r="N22" s="22">
        <v>324.63427386147345</v>
      </c>
      <c r="O22" s="22">
        <v>51.258043241285279</v>
      </c>
      <c r="P22" s="2" t="s">
        <v>0</v>
      </c>
    </row>
    <row r="23" spans="1:16" ht="14.25">
      <c r="A23" s="31"/>
      <c r="B23" s="42"/>
      <c r="C23" s="34"/>
      <c r="D23" s="34"/>
      <c r="E23" s="26"/>
      <c r="F23" s="34"/>
      <c r="G23" s="35" t="s">
        <v>26</v>
      </c>
      <c r="H23" s="36"/>
      <c r="I23" s="37"/>
      <c r="J23" s="37"/>
      <c r="K23" s="37"/>
      <c r="L23" s="38"/>
      <c r="M23" s="22">
        <v>340.52426726627192</v>
      </c>
      <c r="N23" s="22">
        <v>316.60384708700542</v>
      </c>
      <c r="O23" s="22">
        <v>23.920420179266465</v>
      </c>
      <c r="P23" s="2" t="s">
        <v>0</v>
      </c>
    </row>
    <row r="24" spans="1:16" ht="14.25">
      <c r="A24" s="31"/>
      <c r="B24" s="42"/>
      <c r="C24" s="34"/>
      <c r="D24" s="34"/>
      <c r="E24" s="34"/>
      <c r="F24" s="26"/>
      <c r="G24" s="35"/>
      <c r="H24" s="49" t="s">
        <v>27</v>
      </c>
      <c r="I24" s="50"/>
      <c r="J24" s="50"/>
      <c r="K24" s="50"/>
      <c r="L24" s="51"/>
      <c r="M24" s="22">
        <v>184.35809552448941</v>
      </c>
      <c r="N24" s="22">
        <v>137.8841363190574</v>
      </c>
      <c r="O24" s="22">
        <v>46.473959205431989</v>
      </c>
      <c r="P24" s="2" t="s">
        <v>0</v>
      </c>
    </row>
    <row r="25" spans="1:16" ht="14.25">
      <c r="A25" s="31"/>
      <c r="B25" s="42"/>
      <c r="C25" s="34"/>
      <c r="D25" s="34"/>
      <c r="E25" s="34"/>
      <c r="F25" s="26"/>
      <c r="G25" s="35"/>
      <c r="H25" s="49" t="s">
        <v>28</v>
      </c>
      <c r="I25" s="50"/>
      <c r="J25" s="50"/>
      <c r="K25" s="50"/>
      <c r="L25" s="51"/>
      <c r="M25" s="22">
        <v>18.282035422725084</v>
      </c>
      <c r="N25" s="22">
        <v>90.555876392937336</v>
      </c>
      <c r="O25" s="22">
        <v>-72.273840970212248</v>
      </c>
      <c r="P25" s="2" t="s">
        <v>0</v>
      </c>
    </row>
    <row r="26" spans="1:16" ht="14.25">
      <c r="A26" s="31"/>
      <c r="B26" s="42"/>
      <c r="C26" s="34"/>
      <c r="D26" s="34"/>
      <c r="E26" s="34"/>
      <c r="F26" s="26"/>
      <c r="G26" s="35"/>
      <c r="H26" s="49" t="s">
        <v>25</v>
      </c>
      <c r="I26" s="50"/>
      <c r="J26" s="50"/>
      <c r="K26" s="50"/>
      <c r="L26" s="51"/>
      <c r="M26" s="22">
        <v>137.8841363190574</v>
      </c>
      <c r="N26" s="22">
        <v>88.163834375010694</v>
      </c>
      <c r="O26" s="22">
        <v>49.720301944046724</v>
      </c>
      <c r="P26" s="2" t="s">
        <v>0</v>
      </c>
    </row>
    <row r="27" spans="1:16" ht="14.25">
      <c r="A27" s="31"/>
      <c r="B27" s="42"/>
      <c r="C27" s="34"/>
      <c r="D27" s="34"/>
      <c r="E27" s="26"/>
      <c r="F27" s="47"/>
      <c r="G27" s="48" t="s">
        <v>169</v>
      </c>
      <c r="H27" s="49"/>
      <c r="I27" s="50"/>
      <c r="J27" s="50"/>
      <c r="K27" s="50"/>
      <c r="L27" s="51"/>
      <c r="M27" s="22">
        <v>0</v>
      </c>
      <c r="N27" s="22">
        <v>0</v>
      </c>
      <c r="O27" s="22">
        <v>0</v>
      </c>
      <c r="P27" s="2" t="s">
        <v>0</v>
      </c>
    </row>
    <row r="28" spans="1:16" ht="15">
      <c r="A28" s="7"/>
      <c r="B28" s="83"/>
      <c r="C28" s="84"/>
      <c r="D28" s="84"/>
      <c r="E28" s="9"/>
      <c r="F28" s="84" t="s">
        <v>47</v>
      </c>
      <c r="G28" s="5"/>
      <c r="H28" s="10"/>
      <c r="I28" s="11"/>
      <c r="J28" s="17"/>
      <c r="K28" s="17"/>
      <c r="L28" s="20"/>
      <c r="M28" s="22">
        <v>2063.9905411824207</v>
      </c>
      <c r="N28" s="22">
        <v>439.6231508660901</v>
      </c>
      <c r="O28" s="22">
        <v>1624.3673903163306</v>
      </c>
      <c r="P28" s="2" t="s">
        <v>0</v>
      </c>
    </row>
    <row r="29" spans="1:16" ht="14.25">
      <c r="A29" s="31"/>
      <c r="B29" s="32"/>
      <c r="C29" s="26"/>
      <c r="D29" s="26"/>
      <c r="E29" s="34"/>
      <c r="F29" s="34" t="s">
        <v>55</v>
      </c>
      <c r="G29" s="35"/>
      <c r="H29" s="36"/>
      <c r="I29" s="37"/>
      <c r="J29" s="37"/>
      <c r="K29" s="37"/>
      <c r="L29" s="38"/>
      <c r="M29" s="22">
        <v>28.875364359257372</v>
      </c>
      <c r="N29" s="22">
        <v>17.427734702036993</v>
      </c>
      <c r="O29" s="22">
        <v>11.44762965722038</v>
      </c>
      <c r="P29" s="2" t="s">
        <v>0</v>
      </c>
    </row>
    <row r="30" spans="1:16" ht="14.25">
      <c r="A30" s="31"/>
      <c r="B30" s="42"/>
      <c r="C30" s="34"/>
      <c r="D30" s="34"/>
      <c r="E30" s="26"/>
      <c r="F30" s="34"/>
      <c r="G30" s="48" t="s">
        <v>56</v>
      </c>
      <c r="H30" s="49"/>
      <c r="I30" s="50"/>
      <c r="J30" s="50"/>
      <c r="K30" s="50"/>
      <c r="L30" s="51"/>
      <c r="M30" s="22">
        <v>2.7337623062018817</v>
      </c>
      <c r="N30" s="22">
        <v>1.5377412972385585</v>
      </c>
      <c r="O30" s="22">
        <v>1.1960210089633232</v>
      </c>
      <c r="P30" s="2" t="s">
        <v>0</v>
      </c>
    </row>
    <row r="31" spans="1:16" ht="14.25">
      <c r="A31" s="31"/>
      <c r="B31" s="42"/>
      <c r="C31" s="34"/>
      <c r="D31" s="34"/>
      <c r="E31" s="26"/>
      <c r="F31" s="34"/>
      <c r="G31" s="48" t="s">
        <v>57</v>
      </c>
      <c r="H31" s="49"/>
      <c r="I31" s="50"/>
      <c r="J31" s="50"/>
      <c r="K31" s="50"/>
      <c r="L31" s="51"/>
      <c r="M31" s="22">
        <v>26.141602053055497</v>
      </c>
      <c r="N31" s="22">
        <v>15.889993404798439</v>
      </c>
      <c r="O31" s="22">
        <v>10.251608648257056</v>
      </c>
      <c r="P31" s="2" t="s">
        <v>0</v>
      </c>
    </row>
    <row r="32" spans="1:16" ht="14.25">
      <c r="A32" s="31"/>
      <c r="B32" s="32"/>
      <c r="C32" s="26"/>
      <c r="D32" s="26"/>
      <c r="E32" s="34"/>
      <c r="F32" s="34" t="s">
        <v>58</v>
      </c>
      <c r="G32" s="48"/>
      <c r="H32" s="49"/>
      <c r="I32" s="50"/>
      <c r="J32" s="50"/>
      <c r="K32" s="50"/>
      <c r="L32" s="51"/>
      <c r="M32" s="22">
        <v>64.926854772294689</v>
      </c>
      <c r="N32" s="22">
        <v>7.6887064861927925</v>
      </c>
      <c r="O32" s="22">
        <v>57.238148286101897</v>
      </c>
      <c r="P32" s="2" t="s">
        <v>0</v>
      </c>
    </row>
    <row r="33" spans="1:16" ht="14.25">
      <c r="A33" s="31"/>
      <c r="B33" s="42"/>
      <c r="C33" s="34"/>
      <c r="D33" s="34"/>
      <c r="E33" s="26"/>
      <c r="F33" s="34"/>
      <c r="G33" s="48" t="s">
        <v>59</v>
      </c>
      <c r="H33" s="49"/>
      <c r="I33" s="50"/>
      <c r="J33" s="50"/>
      <c r="K33" s="50"/>
      <c r="L33" s="51"/>
      <c r="M33" s="22">
        <v>17.08601441376176</v>
      </c>
      <c r="N33" s="22">
        <v>4.2715036034404399</v>
      </c>
      <c r="O33" s="22">
        <v>12.81451081032132</v>
      </c>
      <c r="P33" s="2" t="s">
        <v>0</v>
      </c>
    </row>
    <row r="34" spans="1:16" ht="14.25">
      <c r="A34" s="31"/>
      <c r="B34" s="42"/>
      <c r="C34" s="34"/>
      <c r="D34" s="34"/>
      <c r="E34" s="26"/>
      <c r="F34" s="34"/>
      <c r="G34" s="48" t="s">
        <v>60</v>
      </c>
      <c r="H34" s="49"/>
      <c r="I34" s="50"/>
      <c r="J34" s="50"/>
      <c r="K34" s="50"/>
      <c r="L34" s="51"/>
      <c r="M34" s="22">
        <v>47.84084035853293</v>
      </c>
      <c r="N34" s="22">
        <v>3.4172028827523522</v>
      </c>
      <c r="O34" s="22">
        <v>44.423637475780581</v>
      </c>
      <c r="P34" s="2" t="s">
        <v>0</v>
      </c>
    </row>
    <row r="35" spans="1:16" ht="14.25">
      <c r="A35" s="31"/>
      <c r="B35" s="32"/>
      <c r="C35" s="26"/>
      <c r="D35" s="26"/>
      <c r="E35" s="34"/>
      <c r="F35" s="34" t="s">
        <v>61</v>
      </c>
      <c r="G35" s="48"/>
      <c r="H35" s="49"/>
      <c r="I35" s="50"/>
      <c r="J35" s="50"/>
      <c r="K35" s="50"/>
      <c r="L35" s="51"/>
      <c r="M35" s="22">
        <v>29.046224503394992</v>
      </c>
      <c r="N35" s="22">
        <v>70.223519240560833</v>
      </c>
      <c r="O35" s="22">
        <v>-41.177294737165845</v>
      </c>
      <c r="P35" s="2" t="s">
        <v>0</v>
      </c>
    </row>
    <row r="36" spans="1:16" ht="14.25">
      <c r="A36" s="31"/>
      <c r="B36" s="32"/>
      <c r="C36" s="26"/>
      <c r="D36" s="26"/>
      <c r="E36" s="34"/>
      <c r="F36" s="34" t="s">
        <v>67</v>
      </c>
      <c r="G36" s="48"/>
      <c r="H36" s="49"/>
      <c r="I36" s="50"/>
      <c r="J36" s="50"/>
      <c r="K36" s="50"/>
      <c r="L36" s="51"/>
      <c r="M36" s="22">
        <v>205.03217296514111</v>
      </c>
      <c r="N36" s="22">
        <v>51.258043241285279</v>
      </c>
      <c r="O36" s="22">
        <v>153.77412972385585</v>
      </c>
      <c r="P36" s="2" t="s">
        <v>0</v>
      </c>
    </row>
    <row r="37" spans="1:16" ht="14.25">
      <c r="A37" s="31"/>
      <c r="B37" s="32"/>
      <c r="C37" s="26"/>
      <c r="D37" s="26"/>
      <c r="E37" s="34"/>
      <c r="F37" s="34" t="s">
        <v>68</v>
      </c>
      <c r="G37" s="110"/>
      <c r="H37" s="49"/>
      <c r="I37" s="50"/>
      <c r="J37" s="50"/>
      <c r="K37" s="50"/>
      <c r="L37" s="51"/>
      <c r="M37" s="22">
        <v>61.50965188954234</v>
      </c>
      <c r="N37" s="22">
        <v>22.21181873789029</v>
      </c>
      <c r="O37" s="22">
        <v>39.29783315165205</v>
      </c>
      <c r="P37" s="2" t="s">
        <v>0</v>
      </c>
    </row>
    <row r="38" spans="1:16" ht="14.25">
      <c r="A38" s="31"/>
      <c r="B38" s="32"/>
      <c r="C38" s="26"/>
      <c r="D38" s="26"/>
      <c r="E38" s="34"/>
      <c r="F38" s="34" t="s">
        <v>71</v>
      </c>
      <c r="G38" s="48"/>
      <c r="H38" s="49"/>
      <c r="I38" s="50"/>
      <c r="J38" s="50"/>
      <c r="K38" s="50"/>
      <c r="L38" s="51"/>
      <c r="M38" s="22">
        <v>17.08601441376176</v>
      </c>
      <c r="N38" s="22">
        <v>22.040958593752674</v>
      </c>
      <c r="O38" s="22">
        <v>-4.9549441799909104</v>
      </c>
      <c r="P38" s="2" t="s">
        <v>0</v>
      </c>
    </row>
    <row r="39" spans="1:16" ht="14.25">
      <c r="A39" s="31"/>
      <c r="B39" s="32"/>
      <c r="C39" s="26"/>
      <c r="D39" s="26"/>
      <c r="E39" s="34"/>
      <c r="F39" s="34" t="s">
        <v>72</v>
      </c>
      <c r="G39" s="48"/>
      <c r="H39" s="49"/>
      <c r="I39" s="50"/>
      <c r="J39" s="50"/>
      <c r="K39" s="50"/>
      <c r="L39" s="51"/>
      <c r="M39" s="22">
        <v>811.58568465368364</v>
      </c>
      <c r="N39" s="22">
        <v>88.847274951561161</v>
      </c>
      <c r="O39" s="22">
        <v>722.73840970212245</v>
      </c>
      <c r="P39" s="2" t="s">
        <v>0</v>
      </c>
    </row>
    <row r="40" spans="1:16" ht="14.25">
      <c r="A40" s="31"/>
      <c r="B40" s="42"/>
      <c r="C40" s="34"/>
      <c r="D40" s="34"/>
      <c r="E40" s="26"/>
      <c r="F40" s="34"/>
      <c r="G40" s="48" t="s">
        <v>73</v>
      </c>
      <c r="H40" s="49"/>
      <c r="I40" s="50"/>
      <c r="J40" s="50"/>
      <c r="K40" s="50"/>
      <c r="L40" s="51"/>
      <c r="M40" s="22">
        <v>111.05909368945144</v>
      </c>
      <c r="N40" s="22">
        <v>6.8344057655047044</v>
      </c>
      <c r="O40" s="22">
        <v>104.22468792394675</v>
      </c>
      <c r="P40" s="2" t="s">
        <v>0</v>
      </c>
    </row>
    <row r="41" spans="1:16" ht="14.25">
      <c r="A41" s="31"/>
      <c r="B41" s="42"/>
      <c r="C41" s="34"/>
      <c r="D41" s="34"/>
      <c r="E41" s="26"/>
      <c r="F41" s="34"/>
      <c r="G41" s="48" t="s">
        <v>76</v>
      </c>
      <c r="H41" s="49"/>
      <c r="I41" s="50"/>
      <c r="J41" s="50"/>
      <c r="K41" s="50"/>
      <c r="L41" s="51"/>
      <c r="M41" s="22">
        <v>51.258043241285279</v>
      </c>
      <c r="N41" s="22">
        <v>0</v>
      </c>
      <c r="O41" s="22">
        <v>51.258043241285279</v>
      </c>
      <c r="P41" s="2" t="s">
        <v>0</v>
      </c>
    </row>
    <row r="42" spans="1:16" ht="14.25">
      <c r="A42" s="31"/>
      <c r="B42" s="42"/>
      <c r="C42" s="34"/>
      <c r="D42" s="34"/>
      <c r="E42" s="26"/>
      <c r="F42" s="34"/>
      <c r="G42" s="48" t="s">
        <v>170</v>
      </c>
      <c r="H42" s="49"/>
      <c r="I42" s="50"/>
      <c r="J42" s="50"/>
      <c r="K42" s="50"/>
      <c r="L42" s="51"/>
      <c r="M42" s="22">
        <v>649.26854772294689</v>
      </c>
      <c r="N42" s="22">
        <v>82.012869186056449</v>
      </c>
      <c r="O42" s="22">
        <v>567.2556785368904</v>
      </c>
      <c r="P42" s="2" t="s">
        <v>0</v>
      </c>
    </row>
    <row r="43" spans="1:16" ht="14.25">
      <c r="A43" s="31"/>
      <c r="B43" s="42"/>
      <c r="C43" s="34"/>
      <c r="D43" s="34"/>
      <c r="E43" s="26"/>
      <c r="F43" s="34"/>
      <c r="G43" s="48" t="s">
        <v>78</v>
      </c>
      <c r="H43" s="49"/>
      <c r="I43" s="50"/>
      <c r="J43" s="50"/>
      <c r="K43" s="50"/>
      <c r="L43" s="51"/>
      <c r="M43" s="22"/>
      <c r="N43" s="22"/>
      <c r="O43" s="22"/>
      <c r="P43" s="2" t="s">
        <v>0</v>
      </c>
    </row>
    <row r="44" spans="1:16" ht="14.25">
      <c r="A44" s="31"/>
      <c r="B44" s="32"/>
      <c r="C44" s="26"/>
      <c r="D44" s="26"/>
      <c r="E44" s="34"/>
      <c r="F44" s="34" t="s">
        <v>94</v>
      </c>
      <c r="G44" s="35"/>
      <c r="H44" s="36"/>
      <c r="I44" s="37"/>
      <c r="J44" s="37"/>
      <c r="K44" s="37"/>
      <c r="L44" s="38"/>
      <c r="M44" s="22">
        <v>5.9801050448166162</v>
      </c>
      <c r="N44" s="22">
        <v>13.839671675147025</v>
      </c>
      <c r="O44" s="22">
        <v>-7.8595666303304093</v>
      </c>
      <c r="P44" s="2" t="s">
        <v>0</v>
      </c>
    </row>
    <row r="45" spans="1:16" ht="14.25">
      <c r="A45" s="31"/>
      <c r="B45" s="42"/>
      <c r="C45" s="34"/>
      <c r="D45" s="34"/>
      <c r="E45" s="26"/>
      <c r="F45" s="34"/>
      <c r="G45" s="35" t="s">
        <v>149</v>
      </c>
      <c r="H45" s="49"/>
      <c r="I45" s="50"/>
      <c r="J45" s="50"/>
      <c r="K45" s="50"/>
      <c r="L45" s="51"/>
      <c r="M45" s="22">
        <v>0</v>
      </c>
      <c r="N45" s="22">
        <v>6.8344057655047044</v>
      </c>
      <c r="O45" s="22">
        <v>-6.8344057655047044</v>
      </c>
      <c r="P45" s="2" t="s">
        <v>0</v>
      </c>
    </row>
    <row r="46" spans="1:16" ht="14.25">
      <c r="A46" s="31"/>
      <c r="B46" s="42"/>
      <c r="C46" s="34"/>
      <c r="D46" s="34"/>
      <c r="E46" s="26"/>
      <c r="F46" s="34"/>
      <c r="G46" s="48" t="s">
        <v>96</v>
      </c>
      <c r="H46" s="49"/>
      <c r="I46" s="50"/>
      <c r="J46" s="50"/>
      <c r="K46" s="50"/>
      <c r="L46" s="50"/>
      <c r="M46" s="45">
        <v>5.9801050448166162</v>
      </c>
      <c r="N46" s="22">
        <v>7.0052659096423211</v>
      </c>
      <c r="O46" s="22">
        <v>-1.0251608648257056</v>
      </c>
      <c r="P46" s="2"/>
    </row>
    <row r="47" spans="1:16" ht="14.25">
      <c r="A47" s="31"/>
      <c r="B47" s="32"/>
      <c r="C47" s="26"/>
      <c r="D47" s="26"/>
      <c r="E47" s="34"/>
      <c r="F47" s="34" t="s">
        <v>97</v>
      </c>
      <c r="G47" s="35"/>
      <c r="H47" s="36"/>
      <c r="I47" s="37"/>
      <c r="J47" s="37"/>
      <c r="K47" s="37"/>
      <c r="L47" s="38"/>
      <c r="M47" s="22">
        <v>287.04504215119761</v>
      </c>
      <c r="N47" s="22">
        <v>23.749560035128848</v>
      </c>
      <c r="O47" s="22">
        <v>263.29548211606874</v>
      </c>
      <c r="P47" s="2"/>
    </row>
    <row r="48" spans="1:16" ht="14.25">
      <c r="A48" s="31"/>
      <c r="B48" s="42"/>
      <c r="C48" s="34"/>
      <c r="D48" s="34"/>
      <c r="F48" s="26" t="s">
        <v>150</v>
      </c>
      <c r="G48" s="48"/>
      <c r="H48" s="49"/>
      <c r="I48" s="50"/>
      <c r="J48" s="50"/>
      <c r="K48" s="50"/>
      <c r="L48" s="51"/>
      <c r="M48" s="22">
        <v>0</v>
      </c>
      <c r="N48" s="22">
        <v>0</v>
      </c>
      <c r="O48" s="22">
        <v>0</v>
      </c>
      <c r="P48" s="2"/>
    </row>
    <row r="49" spans="1:16" ht="14.25">
      <c r="A49" s="31"/>
      <c r="B49" s="42"/>
      <c r="C49" s="34"/>
      <c r="D49" s="34"/>
      <c r="F49" s="26"/>
      <c r="G49" s="48"/>
      <c r="H49" s="49"/>
      <c r="I49" s="50"/>
      <c r="J49" s="50"/>
      <c r="K49" s="50"/>
      <c r="L49" s="51"/>
      <c r="M49" s="22"/>
      <c r="N49" s="22"/>
      <c r="O49" s="22"/>
      <c r="P49" s="2"/>
    </row>
    <row r="50" spans="1:16" ht="15">
      <c r="A50" s="31"/>
      <c r="B50" s="42"/>
      <c r="C50" s="34"/>
      <c r="D50" s="34"/>
      <c r="E50" s="227" t="s">
        <v>101</v>
      </c>
      <c r="F50" s="47"/>
      <c r="G50" s="48"/>
      <c r="H50" s="49"/>
      <c r="I50" s="50"/>
      <c r="J50" s="50"/>
      <c r="K50" s="50"/>
      <c r="L50" s="51"/>
      <c r="M50" s="22">
        <v>608.77469356233155</v>
      </c>
      <c r="N50" s="22">
        <v>1185.4276800267908</v>
      </c>
      <c r="O50" s="22">
        <v>-576.82384660859702</v>
      </c>
      <c r="P50" s="2"/>
    </row>
    <row r="51" spans="1:16" ht="14.25">
      <c r="A51" s="107"/>
      <c r="B51" s="46"/>
      <c r="C51" s="47"/>
      <c r="D51" s="47"/>
      <c r="E51" s="26"/>
      <c r="F51" s="47" t="s">
        <v>102</v>
      </c>
      <c r="G51" s="48"/>
      <c r="H51" s="49"/>
      <c r="I51" s="50"/>
      <c r="J51" s="50"/>
      <c r="K51" s="50"/>
      <c r="L51" s="51"/>
      <c r="M51" s="22">
        <v>47.84084035853293</v>
      </c>
      <c r="N51" s="22">
        <v>51.258043241285279</v>
      </c>
      <c r="O51" s="22">
        <v>-3.4172028827523522</v>
      </c>
      <c r="P51" s="2"/>
    </row>
    <row r="52" spans="1:16" ht="14.25">
      <c r="A52" s="107"/>
      <c r="B52" s="46"/>
      <c r="C52" s="47"/>
      <c r="D52" s="47"/>
      <c r="E52" s="26"/>
      <c r="F52" s="47" t="s">
        <v>103</v>
      </c>
      <c r="G52" s="48"/>
      <c r="H52" s="49"/>
      <c r="I52" s="50"/>
      <c r="J52" s="50"/>
      <c r="K52" s="50"/>
      <c r="L52" s="51"/>
      <c r="M52" s="22">
        <v>560.93385320379866</v>
      </c>
      <c r="N52" s="22">
        <v>1134.1696367855056</v>
      </c>
      <c r="O52" s="22">
        <v>-573.40664372584467</v>
      </c>
      <c r="P52" s="2"/>
    </row>
    <row r="53" spans="1:16" ht="14.25">
      <c r="A53" s="107"/>
      <c r="B53" s="46"/>
      <c r="C53" s="47"/>
      <c r="D53" s="47"/>
      <c r="E53" s="26"/>
      <c r="F53" s="47"/>
      <c r="G53" s="48" t="s">
        <v>104</v>
      </c>
      <c r="H53" s="49"/>
      <c r="I53" s="50"/>
      <c r="J53" s="50"/>
      <c r="K53" s="50"/>
      <c r="L53" s="51"/>
      <c r="M53" s="22"/>
      <c r="N53" s="22"/>
      <c r="O53" s="22"/>
      <c r="P53" s="2" t="s">
        <v>0</v>
      </c>
    </row>
    <row r="54" spans="1:16" ht="14.25">
      <c r="A54" s="107"/>
      <c r="B54" s="46"/>
      <c r="C54" s="47"/>
      <c r="D54" s="47"/>
      <c r="E54" s="26"/>
      <c r="F54" s="47"/>
      <c r="G54" s="48"/>
      <c r="H54" s="49" t="s">
        <v>105</v>
      </c>
      <c r="I54" s="50"/>
      <c r="J54" s="50"/>
      <c r="K54" s="50"/>
      <c r="L54" s="51"/>
      <c r="M54" s="22">
        <v>10.251608648257056</v>
      </c>
      <c r="N54" s="22">
        <v>629.79049129125849</v>
      </c>
      <c r="O54" s="22">
        <v>-619.53888264300144</v>
      </c>
      <c r="P54" s="2" t="s">
        <v>0</v>
      </c>
    </row>
    <row r="55" spans="1:16" ht="14.25">
      <c r="A55" s="107"/>
      <c r="B55" s="46"/>
      <c r="C55" s="47"/>
      <c r="D55" s="47"/>
      <c r="E55" s="26"/>
      <c r="F55" s="47"/>
      <c r="G55" s="48"/>
      <c r="H55" s="49" t="s">
        <v>106</v>
      </c>
      <c r="I55" s="50"/>
      <c r="J55" s="50"/>
      <c r="K55" s="50"/>
      <c r="L55" s="51"/>
      <c r="M55" s="22">
        <v>161.46283621004864</v>
      </c>
      <c r="N55" s="22">
        <v>52.112343961973373</v>
      </c>
      <c r="O55" s="22">
        <v>109.35049224807527</v>
      </c>
      <c r="P55" s="2" t="s">
        <v>0</v>
      </c>
    </row>
    <row r="56" spans="1:16" ht="14.25">
      <c r="A56" s="31"/>
      <c r="B56" s="90"/>
      <c r="C56" s="91"/>
      <c r="D56" s="91"/>
      <c r="E56" s="93"/>
      <c r="F56" s="91"/>
      <c r="G56" s="122"/>
      <c r="H56" s="123"/>
      <c r="I56" s="124"/>
      <c r="J56" s="124"/>
      <c r="K56" s="124"/>
      <c r="L56" s="124"/>
      <c r="M56" s="228"/>
      <c r="N56" s="228"/>
      <c r="O56" s="130"/>
      <c r="P56" s="2" t="s">
        <v>0</v>
      </c>
    </row>
    <row r="57" spans="1:16" ht="15">
      <c r="A57" s="6"/>
      <c r="B57" s="229" t="s">
        <v>3</v>
      </c>
      <c r="C57" s="230"/>
      <c r="D57" s="230"/>
      <c r="E57" s="230"/>
      <c r="F57" s="230"/>
      <c r="G57" s="231"/>
      <c r="H57" s="232"/>
      <c r="I57" s="233"/>
      <c r="J57" s="231"/>
      <c r="K57" s="231"/>
      <c r="L57" s="234"/>
      <c r="M57" s="237" t="s">
        <v>4</v>
      </c>
      <c r="N57" s="237" t="s">
        <v>5</v>
      </c>
      <c r="O57" s="238" t="s">
        <v>6</v>
      </c>
      <c r="P57" s="2" t="s">
        <v>0</v>
      </c>
    </row>
    <row r="58" spans="1:16" ht="15">
      <c r="A58" s="7"/>
      <c r="B58" s="210"/>
      <c r="C58" s="196"/>
      <c r="D58" s="196"/>
      <c r="E58" s="144"/>
      <c r="F58" s="144"/>
      <c r="G58" s="140"/>
      <c r="H58" s="145"/>
      <c r="I58" s="146"/>
      <c r="J58" s="140"/>
      <c r="K58" s="140"/>
      <c r="L58" s="147"/>
      <c r="M58" s="212"/>
      <c r="N58" s="212"/>
      <c r="O58" s="212"/>
      <c r="P58" s="2" t="s">
        <v>0</v>
      </c>
    </row>
    <row r="59" spans="1:16" ht="15">
      <c r="A59" s="107"/>
      <c r="B59" s="32"/>
      <c r="C59" s="26"/>
      <c r="D59" s="26"/>
      <c r="E59" s="213" t="s">
        <v>107</v>
      </c>
      <c r="F59" s="47"/>
      <c r="G59" s="48"/>
      <c r="H59" s="49"/>
      <c r="I59" s="50"/>
      <c r="J59" s="37"/>
      <c r="K59" s="37"/>
      <c r="L59" s="38"/>
      <c r="M59" s="22">
        <v>251.84785245884837</v>
      </c>
      <c r="N59" s="22">
        <v>63.389113475056135</v>
      </c>
      <c r="O59" s="22">
        <v>188.45873898379222</v>
      </c>
      <c r="P59" s="2" t="s">
        <v>0</v>
      </c>
    </row>
    <row r="60" spans="1:16" ht="14.25">
      <c r="A60" s="107"/>
      <c r="B60" s="46"/>
      <c r="C60" s="47"/>
      <c r="D60" s="47"/>
      <c r="E60" s="26"/>
      <c r="F60" s="47" t="s">
        <v>108</v>
      </c>
      <c r="G60" s="48"/>
      <c r="H60" s="49"/>
      <c r="I60" s="50"/>
      <c r="J60" s="37"/>
      <c r="K60" s="37"/>
      <c r="L60" s="38"/>
      <c r="M60" s="22">
        <v>136.51725516595647</v>
      </c>
      <c r="N60" s="22">
        <v>0</v>
      </c>
      <c r="O60" s="22">
        <v>136.51725516595647</v>
      </c>
      <c r="P60" s="2" t="s">
        <v>0</v>
      </c>
    </row>
    <row r="61" spans="1:16" ht="14.25">
      <c r="A61" s="107"/>
      <c r="B61" s="46"/>
      <c r="C61" s="47"/>
      <c r="D61" s="47"/>
      <c r="E61" s="26"/>
      <c r="F61" s="47" t="s">
        <v>109</v>
      </c>
      <c r="G61" s="48"/>
      <c r="H61" s="49"/>
      <c r="I61" s="50"/>
      <c r="J61" s="37"/>
      <c r="K61" s="37"/>
      <c r="L61" s="38"/>
      <c r="M61" s="22">
        <v>115.33059729289188</v>
      </c>
      <c r="N61" s="22">
        <v>63.389113475056135</v>
      </c>
      <c r="O61" s="22">
        <v>51.941483817835753</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2"/>
      <c r="N63" s="22"/>
      <c r="O63" s="22">
        <v>577.84900747342272</v>
      </c>
      <c r="P63" s="2" t="s">
        <v>0</v>
      </c>
    </row>
    <row r="64" spans="1:16" ht="15">
      <c r="A64" s="109"/>
      <c r="B64" s="39"/>
      <c r="C64" s="33" t="s">
        <v>113</v>
      </c>
      <c r="D64" s="33"/>
      <c r="E64" s="24"/>
      <c r="F64" s="33"/>
      <c r="G64" s="111"/>
      <c r="H64" s="112"/>
      <c r="I64" s="113"/>
      <c r="J64" s="111"/>
      <c r="K64" s="111"/>
      <c r="L64" s="114"/>
      <c r="M64" s="22">
        <v>20.503217296514112</v>
      </c>
      <c r="N64" s="22">
        <v>15.377412972385585</v>
      </c>
      <c r="O64" s="22">
        <v>5.125804324128528</v>
      </c>
      <c r="P64" s="2" t="s">
        <v>0</v>
      </c>
    </row>
    <row r="65" spans="1:16" ht="15">
      <c r="A65" s="109"/>
      <c r="B65" s="39"/>
      <c r="C65" s="33" t="s">
        <v>151</v>
      </c>
      <c r="D65" s="33"/>
      <c r="E65" s="24"/>
      <c r="F65" s="33"/>
      <c r="G65" s="111"/>
      <c r="H65" s="112"/>
      <c r="I65" s="113"/>
      <c r="J65" s="111"/>
      <c r="K65" s="111"/>
      <c r="L65" s="114"/>
      <c r="M65" s="21"/>
      <c r="N65" s="21"/>
      <c r="O65" s="22">
        <v>572.72320314929425</v>
      </c>
      <c r="P65" s="2" t="s">
        <v>0</v>
      </c>
    </row>
    <row r="66" spans="1:16" ht="15">
      <c r="A66" s="109"/>
      <c r="B66" s="39"/>
      <c r="C66" s="34"/>
      <c r="D66" s="34" t="s">
        <v>115</v>
      </c>
      <c r="E66" s="26"/>
      <c r="F66" s="34"/>
      <c r="G66" s="35"/>
      <c r="H66" s="36"/>
      <c r="I66" s="37"/>
      <c r="J66" s="35"/>
      <c r="K66" s="35"/>
      <c r="L66" s="38"/>
      <c r="M66" s="21"/>
      <c r="N66" s="21"/>
      <c r="O66" s="22">
        <v>726.1556125848748</v>
      </c>
      <c r="P66" s="2" t="s">
        <v>0</v>
      </c>
    </row>
    <row r="67" spans="1:16" ht="15">
      <c r="A67" s="109"/>
      <c r="B67" s="39"/>
      <c r="C67" s="34"/>
      <c r="D67" s="34"/>
      <c r="E67" s="26" t="s">
        <v>116</v>
      </c>
      <c r="F67" s="34"/>
      <c r="G67" s="35"/>
      <c r="H67" s="36"/>
      <c r="I67" s="37"/>
      <c r="J67" s="35"/>
      <c r="K67" s="35"/>
      <c r="L67" s="38"/>
      <c r="M67" s="21"/>
      <c r="N67" s="21"/>
      <c r="O67" s="22">
        <v>-182.99121437138845</v>
      </c>
      <c r="P67" s="2" t="s">
        <v>0</v>
      </c>
    </row>
    <row r="68" spans="1:16" ht="15">
      <c r="A68" s="109"/>
      <c r="B68" s="39"/>
      <c r="C68" s="34"/>
      <c r="D68" s="34"/>
      <c r="E68" s="26" t="s">
        <v>117</v>
      </c>
      <c r="F68" s="34"/>
      <c r="G68" s="35"/>
      <c r="H68" s="36"/>
      <c r="I68" s="37"/>
      <c r="J68" s="35"/>
      <c r="K68" s="35"/>
      <c r="L68" s="38"/>
      <c r="M68" s="21"/>
      <c r="N68" s="21"/>
      <c r="O68" s="22">
        <v>909.14682695626334</v>
      </c>
      <c r="P68" s="2" t="s">
        <v>0</v>
      </c>
    </row>
    <row r="69" spans="1:16" ht="15">
      <c r="A69" s="109"/>
      <c r="B69" s="39"/>
      <c r="C69" s="34"/>
      <c r="D69" s="34" t="s">
        <v>118</v>
      </c>
      <c r="E69" s="26"/>
      <c r="F69" s="34"/>
      <c r="G69" s="35"/>
      <c r="H69" s="36"/>
      <c r="I69" s="37"/>
      <c r="J69" s="35"/>
      <c r="K69" s="35"/>
      <c r="L69" s="38"/>
      <c r="M69" s="21"/>
      <c r="N69" s="21"/>
      <c r="O69" s="22">
        <v>-301.7390145470327</v>
      </c>
      <c r="P69" s="2" t="s">
        <v>0</v>
      </c>
    </row>
    <row r="70" spans="1:16" ht="15">
      <c r="A70" s="109"/>
      <c r="B70" s="39"/>
      <c r="C70" s="34"/>
      <c r="D70" s="34"/>
      <c r="E70" s="26" t="s">
        <v>119</v>
      </c>
      <c r="F70" s="34"/>
      <c r="G70" s="35"/>
      <c r="H70" s="36"/>
      <c r="I70" s="37"/>
      <c r="J70" s="35"/>
      <c r="K70" s="35"/>
      <c r="L70" s="38"/>
      <c r="M70" s="21"/>
      <c r="N70" s="21"/>
      <c r="O70" s="22">
        <v>-482.16732675635689</v>
      </c>
      <c r="P70" s="2" t="s">
        <v>0</v>
      </c>
    </row>
    <row r="71" spans="1:16" ht="15">
      <c r="A71" s="109"/>
      <c r="B71" s="39"/>
      <c r="C71" s="34"/>
      <c r="D71" s="34"/>
      <c r="E71" s="26" t="s">
        <v>120</v>
      </c>
      <c r="F71" s="34"/>
      <c r="G71" s="35"/>
      <c r="H71" s="36"/>
      <c r="I71" s="37"/>
      <c r="J71" s="35"/>
      <c r="K71" s="35"/>
      <c r="L71" s="38"/>
      <c r="M71" s="21"/>
      <c r="N71" s="21"/>
      <c r="O71" s="22">
        <v>180.42831220932419</v>
      </c>
      <c r="P71" s="2" t="s">
        <v>0</v>
      </c>
    </row>
    <row r="72" spans="1:16" ht="15">
      <c r="A72" s="109"/>
      <c r="B72" s="39"/>
      <c r="C72" s="34"/>
      <c r="D72" s="26" t="s">
        <v>121</v>
      </c>
      <c r="E72" s="26"/>
      <c r="F72" s="34"/>
      <c r="G72" s="35"/>
      <c r="H72" s="36"/>
      <c r="I72" s="37"/>
      <c r="J72" s="35"/>
      <c r="K72" s="35"/>
      <c r="L72" s="38"/>
      <c r="M72" s="21"/>
      <c r="N72" s="21"/>
      <c r="O72" s="22">
        <v>3.4172028827523522</v>
      </c>
      <c r="P72" s="2"/>
    </row>
    <row r="73" spans="1:16" ht="15">
      <c r="A73" s="109"/>
      <c r="B73" s="39"/>
      <c r="C73" s="34"/>
      <c r="D73" s="34" t="s">
        <v>122</v>
      </c>
      <c r="E73" s="26"/>
      <c r="F73" s="34"/>
      <c r="G73" s="35"/>
      <c r="H73" s="36"/>
      <c r="I73" s="37"/>
      <c r="J73" s="35"/>
      <c r="K73" s="35"/>
      <c r="L73" s="38"/>
      <c r="M73" s="21"/>
      <c r="N73" s="21"/>
      <c r="O73" s="22">
        <v>136.17553487768123</v>
      </c>
      <c r="P73" s="2" t="s">
        <v>0</v>
      </c>
    </row>
    <row r="74" spans="1:16" ht="15">
      <c r="A74" s="109"/>
      <c r="B74" s="39"/>
      <c r="C74" s="34"/>
      <c r="D74" s="34"/>
      <c r="E74" s="26" t="s">
        <v>119</v>
      </c>
      <c r="F74" s="34"/>
      <c r="G74" s="35"/>
      <c r="H74" s="36"/>
      <c r="I74" s="37"/>
      <c r="J74" s="35"/>
      <c r="K74" s="35"/>
      <c r="L74" s="38"/>
      <c r="M74" s="21"/>
      <c r="N74" s="21"/>
      <c r="O74" s="22">
        <v>-1366.8811531009408</v>
      </c>
      <c r="P74" s="2" t="s">
        <v>0</v>
      </c>
    </row>
    <row r="75" spans="1:16" ht="15">
      <c r="A75" s="109"/>
      <c r="B75" s="39"/>
      <c r="C75" s="34"/>
      <c r="D75" s="34"/>
      <c r="E75" s="26" t="s">
        <v>120</v>
      </c>
      <c r="F75" s="34"/>
      <c r="G75" s="35"/>
      <c r="H75" s="36"/>
      <c r="I75" s="37"/>
      <c r="J75" s="35"/>
      <c r="K75" s="35"/>
      <c r="L75" s="38"/>
      <c r="M75" s="21"/>
      <c r="N75" s="21"/>
      <c r="O75" s="22">
        <v>1503.0566879786222</v>
      </c>
      <c r="P75" s="2" t="s">
        <v>0</v>
      </c>
    </row>
    <row r="76" spans="1:16" ht="14.25">
      <c r="A76" s="109"/>
      <c r="B76" s="42"/>
      <c r="C76" s="34"/>
      <c r="D76" s="34" t="s">
        <v>123</v>
      </c>
      <c r="E76" s="26"/>
      <c r="F76" s="34"/>
      <c r="G76" s="35"/>
      <c r="H76" s="36"/>
      <c r="I76" s="37"/>
      <c r="J76" s="2"/>
      <c r="K76" s="2"/>
      <c r="L76" s="38"/>
      <c r="M76" s="21"/>
      <c r="N76" s="21"/>
      <c r="O76" s="22">
        <v>8.7138673510184965</v>
      </c>
      <c r="P76" s="2" t="s">
        <v>0</v>
      </c>
    </row>
    <row r="77" spans="1:16" ht="14.25">
      <c r="A77" s="109"/>
      <c r="B77" s="42"/>
      <c r="C77" s="34"/>
      <c r="D77" s="34"/>
      <c r="E77" s="26"/>
      <c r="F77" s="34"/>
      <c r="G77" s="35"/>
      <c r="H77" s="36"/>
      <c r="I77" s="37"/>
      <c r="J77" s="2"/>
      <c r="K77" s="2"/>
      <c r="L77" s="38"/>
      <c r="M77" s="115"/>
      <c r="N77" s="115"/>
      <c r="O77" s="115"/>
      <c r="P77" s="2" t="s">
        <v>0</v>
      </c>
    </row>
    <row r="78" spans="1:16" ht="15">
      <c r="A78" s="109"/>
      <c r="B78" s="39" t="s">
        <v>124</v>
      </c>
      <c r="C78" s="34"/>
      <c r="D78" s="34"/>
      <c r="E78" s="34"/>
      <c r="F78" s="34"/>
      <c r="G78" s="35"/>
      <c r="H78" s="36"/>
      <c r="I78" s="37"/>
      <c r="J78" s="35"/>
      <c r="K78" s="35"/>
      <c r="L78" s="116"/>
      <c r="M78" s="21"/>
      <c r="N78" s="21"/>
      <c r="O78" s="22">
        <v>-58.775889583341289</v>
      </c>
      <c r="P78" s="2" t="s">
        <v>0</v>
      </c>
    </row>
    <row r="79" spans="1:16" ht="14.25">
      <c r="A79" s="31"/>
      <c r="B79" s="90"/>
      <c r="C79" s="91"/>
      <c r="D79" s="91"/>
      <c r="E79" s="93"/>
      <c r="F79" s="91"/>
      <c r="G79" s="122"/>
      <c r="H79" s="123"/>
      <c r="I79" s="124"/>
      <c r="J79" s="122"/>
      <c r="K79" s="122"/>
      <c r="L79" s="125"/>
      <c r="M79" s="221"/>
      <c r="N79" s="221"/>
      <c r="O79" s="221"/>
      <c r="P79" s="2" t="s">
        <v>0</v>
      </c>
    </row>
    <row r="80" spans="1:16" ht="14.25">
      <c r="A80" s="31"/>
      <c r="B80" s="34"/>
      <c r="C80" s="34"/>
      <c r="D80" s="34"/>
      <c r="E80" s="26"/>
      <c r="F80" s="34"/>
      <c r="G80" s="35"/>
      <c r="H80" s="36"/>
      <c r="I80" s="37"/>
      <c r="J80" s="35"/>
      <c r="K80" s="35"/>
      <c r="L80" s="35"/>
      <c r="M80" s="2"/>
      <c r="N80" s="2"/>
      <c r="O80" s="2"/>
      <c r="P80" s="2"/>
    </row>
    <row r="81" spans="1:1">
      <c r="A81" s="127"/>
    </row>
    <row r="82" spans="1:1">
      <c r="A82"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dimension ref="A2:O178"/>
  <sheetViews>
    <sheetView workbookViewId="0"/>
  </sheetViews>
  <sheetFormatPr baseColWidth="10" defaultRowHeight="12.75"/>
  <cols>
    <col min="1" max="1" width="11.42578125" style="137"/>
    <col min="2" max="9" width="1.7109375" style="137" customWidth="1"/>
    <col min="10" max="11" width="8.85546875" style="137" customWidth="1"/>
    <col min="12" max="12" width="22.5703125" style="137" customWidth="1"/>
    <col min="13" max="15" width="8.5703125" style="137" customWidth="1"/>
    <col min="16" max="16384" width="11.42578125" style="137"/>
  </cols>
  <sheetData>
    <row r="2" spans="1:15" ht="15.75">
      <c r="B2" s="325"/>
      <c r="C2" s="325"/>
      <c r="D2" s="325"/>
      <c r="E2" s="325"/>
      <c r="F2" s="325"/>
      <c r="G2" s="325"/>
      <c r="H2" s="325"/>
      <c r="I2" s="325"/>
      <c r="J2" s="325"/>
      <c r="K2" s="325"/>
      <c r="L2" s="325"/>
      <c r="M2" s="325"/>
      <c r="N2" s="325"/>
      <c r="O2" s="325"/>
    </row>
    <row r="3" spans="1:15" ht="35.1" customHeight="1">
      <c r="A3" s="138"/>
      <c r="B3" s="249" t="s">
        <v>1</v>
      </c>
      <c r="C3" s="250"/>
      <c r="D3" s="250"/>
      <c r="E3" s="250"/>
      <c r="F3" s="250"/>
      <c r="G3" s="250"/>
      <c r="H3" s="250"/>
      <c r="I3" s="250"/>
      <c r="J3" s="250"/>
      <c r="K3" s="250"/>
      <c r="L3" s="250"/>
      <c r="M3" s="250"/>
      <c r="N3" s="250"/>
      <c r="O3" s="263"/>
    </row>
    <row r="4" spans="1:15" ht="14.25">
      <c r="A4" s="139"/>
      <c r="B4" s="240" t="s">
        <v>2</v>
      </c>
      <c r="C4" s="26"/>
      <c r="D4" s="26"/>
      <c r="E4" s="26"/>
      <c r="F4" s="26"/>
      <c r="G4" s="2"/>
      <c r="H4" s="27"/>
      <c r="I4" s="28"/>
      <c r="J4" s="2"/>
      <c r="K4" s="2"/>
      <c r="L4" s="2"/>
      <c r="M4" s="2"/>
      <c r="N4" s="2"/>
      <c r="O4" s="147"/>
    </row>
    <row r="5" spans="1:15" ht="18">
      <c r="A5" s="139"/>
      <c r="B5" s="241"/>
      <c r="C5" s="26"/>
      <c r="D5" s="26"/>
      <c r="E5" s="26"/>
      <c r="F5" s="26"/>
      <c r="G5" s="2"/>
      <c r="H5" s="27"/>
      <c r="I5" s="28"/>
      <c r="J5" s="28"/>
      <c r="K5" s="2"/>
      <c r="L5" s="242">
        <v>2001</v>
      </c>
      <c r="M5" s="4"/>
      <c r="N5" s="2"/>
      <c r="O5" s="147"/>
    </row>
    <row r="6" spans="1:15" ht="15">
      <c r="A6" s="140"/>
      <c r="B6" s="255"/>
      <c r="C6" s="141"/>
      <c r="D6" s="141"/>
      <c r="E6" s="141"/>
      <c r="F6" s="141"/>
      <c r="G6" s="256"/>
      <c r="H6" s="257"/>
      <c r="I6" s="258"/>
      <c r="J6" s="256"/>
      <c r="K6" s="256"/>
      <c r="L6" s="256"/>
      <c r="M6" s="182"/>
      <c r="N6" s="182"/>
      <c r="O6" s="259"/>
    </row>
    <row r="7" spans="1:15" ht="15">
      <c r="A7" s="142"/>
      <c r="B7" s="264" t="s">
        <v>3</v>
      </c>
      <c r="C7" s="230"/>
      <c r="D7" s="230"/>
      <c r="E7" s="230"/>
      <c r="F7" s="230"/>
      <c r="G7" s="231"/>
      <c r="H7" s="232"/>
      <c r="I7" s="233"/>
      <c r="J7" s="231"/>
      <c r="K7" s="231"/>
      <c r="L7" s="234"/>
      <c r="M7" s="235" t="s">
        <v>4</v>
      </c>
      <c r="N7" s="235" t="s">
        <v>5</v>
      </c>
      <c r="O7" s="236" t="s">
        <v>6</v>
      </c>
    </row>
    <row r="8" spans="1:15" ht="15">
      <c r="A8" s="143"/>
      <c r="B8" s="144"/>
      <c r="C8" s="144"/>
      <c r="D8" s="144"/>
      <c r="E8" s="144"/>
      <c r="F8" s="144"/>
      <c r="G8" s="140"/>
      <c r="H8" s="145"/>
      <c r="I8" s="146"/>
      <c r="J8" s="140"/>
      <c r="K8" s="140"/>
      <c r="L8" s="147"/>
      <c r="M8" s="148"/>
      <c r="N8" s="148"/>
      <c r="O8" s="149"/>
    </row>
    <row r="9" spans="1:15" ht="15">
      <c r="A9" s="143"/>
      <c r="B9" s="150" t="s">
        <v>7</v>
      </c>
      <c r="C9" s="151"/>
      <c r="D9" s="151"/>
      <c r="E9" s="151"/>
      <c r="F9" s="151"/>
      <c r="G9" s="152"/>
      <c r="H9" s="153"/>
      <c r="I9" s="154"/>
      <c r="J9" s="152"/>
      <c r="K9" s="152"/>
      <c r="L9" s="155"/>
      <c r="M9" s="44">
        <v>3178.5179999999996</v>
      </c>
      <c r="N9" s="21">
        <v>3432.5560000000005</v>
      </c>
      <c r="O9" s="21">
        <v>-254.03800000000092</v>
      </c>
    </row>
    <row r="10" spans="1:15" ht="15">
      <c r="A10" s="143"/>
      <c r="B10" s="156"/>
      <c r="C10" s="156"/>
      <c r="D10" s="156"/>
      <c r="E10" s="157"/>
      <c r="F10" s="136"/>
      <c r="G10" s="110"/>
      <c r="H10" s="158"/>
      <c r="I10" s="159"/>
      <c r="J10" s="110"/>
      <c r="K10" s="110"/>
      <c r="L10" s="160"/>
      <c r="M10" s="131"/>
      <c r="N10" s="115"/>
      <c r="O10" s="21"/>
    </row>
    <row r="11" spans="1:15" ht="15">
      <c r="A11" s="161"/>
      <c r="B11" s="162"/>
      <c r="C11" s="163" t="s">
        <v>8</v>
      </c>
      <c r="D11" s="163"/>
      <c r="E11" s="47"/>
      <c r="F11" s="47"/>
      <c r="G11" s="48"/>
      <c r="H11" s="49"/>
      <c r="I11" s="50"/>
      <c r="J11" s="50"/>
      <c r="K11" s="50"/>
      <c r="L11" s="51"/>
      <c r="M11" s="44">
        <v>3146.8179999999998</v>
      </c>
      <c r="N11" s="21">
        <v>3414.7570000000005</v>
      </c>
      <c r="O11" s="21">
        <v>-267.93900000000076</v>
      </c>
    </row>
    <row r="12" spans="1:15" ht="15">
      <c r="A12" s="161"/>
      <c r="B12" s="163"/>
      <c r="C12" s="163"/>
      <c r="D12" s="163"/>
      <c r="E12" s="47"/>
      <c r="F12" s="47"/>
      <c r="G12" s="48"/>
      <c r="H12" s="49"/>
      <c r="I12" s="50"/>
      <c r="J12" s="50"/>
      <c r="K12" s="50"/>
      <c r="L12" s="51"/>
      <c r="M12" s="88"/>
      <c r="N12" s="134"/>
      <c r="O12" s="134"/>
    </row>
    <row r="13" spans="1:15" ht="15">
      <c r="A13" s="161"/>
      <c r="B13" s="162"/>
      <c r="C13" s="163"/>
      <c r="D13" s="163" t="s">
        <v>9</v>
      </c>
      <c r="E13" s="47"/>
      <c r="F13" s="47"/>
      <c r="G13" s="48"/>
      <c r="H13" s="49"/>
      <c r="I13" s="50"/>
      <c r="J13" s="50"/>
      <c r="K13" s="50"/>
      <c r="L13" s="51"/>
      <c r="M13" s="44">
        <v>2784.2179999999998</v>
      </c>
      <c r="N13" s="21">
        <v>3030.4570000000003</v>
      </c>
      <c r="O13" s="21">
        <v>-246.23900000000049</v>
      </c>
    </row>
    <row r="14" spans="1:15" ht="14.25">
      <c r="A14" s="161"/>
      <c r="B14" s="47"/>
      <c r="C14" s="47"/>
      <c r="D14" s="47"/>
      <c r="E14" s="47"/>
      <c r="F14" s="47"/>
      <c r="G14" s="48"/>
      <c r="H14" s="49"/>
      <c r="I14" s="50"/>
      <c r="J14" s="50"/>
      <c r="K14" s="50"/>
      <c r="L14" s="51"/>
      <c r="M14" s="88"/>
      <c r="N14" s="134"/>
      <c r="O14" s="134"/>
    </row>
    <row r="15" spans="1:15" ht="15">
      <c r="A15" s="161"/>
      <c r="B15" s="136"/>
      <c r="C15" s="136"/>
      <c r="D15" s="136"/>
      <c r="E15" s="108" t="s">
        <v>10</v>
      </c>
      <c r="F15" s="47"/>
      <c r="G15" s="48"/>
      <c r="H15" s="49"/>
      <c r="I15" s="50"/>
      <c r="J15" s="50"/>
      <c r="K15" s="50"/>
      <c r="L15" s="51"/>
      <c r="M15" s="44">
        <v>628.029</v>
      </c>
      <c r="N15" s="21">
        <v>2268.2550000000001</v>
      </c>
      <c r="O15" s="21">
        <v>-1640.2260000000001</v>
      </c>
    </row>
    <row r="16" spans="1:15" ht="14.25">
      <c r="A16" s="161"/>
      <c r="B16" s="136"/>
      <c r="C16" s="136"/>
      <c r="D16" s="136"/>
      <c r="E16" s="47"/>
      <c r="F16" s="47" t="s">
        <v>11</v>
      </c>
      <c r="G16" s="48"/>
      <c r="H16" s="49"/>
      <c r="I16" s="50"/>
      <c r="J16" s="50"/>
      <c r="K16" s="50"/>
      <c r="L16" s="51"/>
      <c r="M16" s="44">
        <v>570.92399999999998</v>
      </c>
      <c r="N16" s="21">
        <v>2268.2550000000001</v>
      </c>
      <c r="O16" s="21">
        <v>-1697.3310000000001</v>
      </c>
    </row>
    <row r="17" spans="1:15" ht="14.25">
      <c r="A17" s="161"/>
      <c r="B17" s="136"/>
      <c r="C17" s="136"/>
      <c r="D17" s="136"/>
      <c r="E17" s="47"/>
      <c r="F17" s="47" t="s">
        <v>12</v>
      </c>
      <c r="G17" s="48"/>
      <c r="H17" s="49"/>
      <c r="I17" s="50"/>
      <c r="J17" s="50"/>
      <c r="K17" s="50"/>
      <c r="L17" s="51"/>
      <c r="M17" s="44">
        <v>0</v>
      </c>
      <c r="N17" s="21">
        <v>0</v>
      </c>
      <c r="O17" s="21">
        <v>0</v>
      </c>
    </row>
    <row r="18" spans="1:15" ht="14.25">
      <c r="A18" s="161"/>
      <c r="B18" s="47"/>
      <c r="C18" s="47"/>
      <c r="D18" s="47"/>
      <c r="E18" s="136"/>
      <c r="F18" s="47"/>
      <c r="G18" s="48" t="s">
        <v>13</v>
      </c>
      <c r="H18" s="49"/>
      <c r="I18" s="50"/>
      <c r="J18" s="50"/>
      <c r="K18" s="50"/>
      <c r="L18" s="51"/>
      <c r="M18" s="44">
        <v>0</v>
      </c>
      <c r="N18" s="21">
        <v>0</v>
      </c>
      <c r="O18" s="21">
        <v>0</v>
      </c>
    </row>
    <row r="19" spans="1:15" ht="14.25">
      <c r="A19" s="161"/>
      <c r="B19" s="47"/>
      <c r="C19" s="47"/>
      <c r="D19" s="47"/>
      <c r="E19" s="136"/>
      <c r="F19" s="47"/>
      <c r="G19" s="48" t="s">
        <v>14</v>
      </c>
      <c r="H19" s="49"/>
      <c r="I19" s="50"/>
      <c r="J19" s="50"/>
      <c r="K19" s="50"/>
      <c r="L19" s="51"/>
      <c r="M19" s="44">
        <v>0</v>
      </c>
      <c r="N19" s="21">
        <v>0</v>
      </c>
      <c r="O19" s="21">
        <v>0</v>
      </c>
    </row>
    <row r="20" spans="1:15" ht="14.25">
      <c r="A20" s="161"/>
      <c r="B20" s="136"/>
      <c r="C20" s="136"/>
      <c r="D20" s="136"/>
      <c r="E20" s="47"/>
      <c r="F20" s="47" t="s">
        <v>15</v>
      </c>
      <c r="G20" s="48"/>
      <c r="H20" s="49"/>
      <c r="I20" s="50"/>
      <c r="J20" s="50"/>
      <c r="K20" s="50"/>
      <c r="L20" s="51"/>
      <c r="M20" s="44">
        <v>0</v>
      </c>
      <c r="N20" s="21">
        <v>0</v>
      </c>
      <c r="O20" s="21">
        <v>0</v>
      </c>
    </row>
    <row r="21" spans="1:15" ht="14.25">
      <c r="A21" s="161"/>
      <c r="B21" s="136"/>
      <c r="C21" s="136"/>
      <c r="D21" s="136"/>
      <c r="E21" s="47"/>
      <c r="F21" s="47" t="s">
        <v>16</v>
      </c>
      <c r="G21" s="48"/>
      <c r="H21" s="49"/>
      <c r="I21" s="50"/>
      <c r="J21" s="50"/>
      <c r="K21" s="50"/>
      <c r="L21" s="51"/>
      <c r="M21" s="44">
        <v>57.104999999999997</v>
      </c>
      <c r="N21" s="21">
        <v>0</v>
      </c>
      <c r="O21" s="21">
        <v>57.104999999999997</v>
      </c>
    </row>
    <row r="22" spans="1:15" ht="14.25">
      <c r="A22" s="161"/>
      <c r="B22" s="136"/>
      <c r="C22" s="136"/>
      <c r="D22" s="136"/>
      <c r="E22" s="47"/>
      <c r="F22" s="47" t="s">
        <v>17</v>
      </c>
      <c r="G22" s="48"/>
      <c r="H22" s="49"/>
      <c r="I22" s="50"/>
      <c r="J22" s="50"/>
      <c r="K22" s="50"/>
      <c r="L22" s="51"/>
      <c r="M22" s="44">
        <v>0</v>
      </c>
      <c r="N22" s="21">
        <v>0</v>
      </c>
      <c r="O22" s="21">
        <v>0</v>
      </c>
    </row>
    <row r="23" spans="1:15" ht="14.25">
      <c r="A23" s="161"/>
      <c r="B23" s="47"/>
      <c r="C23" s="47"/>
      <c r="D23" s="47"/>
      <c r="E23" s="136"/>
      <c r="F23" s="47"/>
      <c r="G23" s="48" t="s">
        <v>18</v>
      </c>
      <c r="H23" s="49"/>
      <c r="I23" s="50"/>
      <c r="J23" s="50"/>
      <c r="K23" s="50"/>
      <c r="L23" s="51"/>
      <c r="M23" s="44">
        <v>0</v>
      </c>
      <c r="N23" s="21">
        <v>0</v>
      </c>
      <c r="O23" s="21">
        <v>0</v>
      </c>
    </row>
    <row r="24" spans="1:15" ht="14.25">
      <c r="A24" s="161"/>
      <c r="B24" s="47"/>
      <c r="C24" s="47"/>
      <c r="D24" s="47"/>
      <c r="E24" s="136"/>
      <c r="F24" s="47"/>
      <c r="G24" s="48" t="s">
        <v>19</v>
      </c>
      <c r="H24" s="49"/>
      <c r="I24" s="50"/>
      <c r="J24" s="50"/>
      <c r="K24" s="50"/>
      <c r="L24" s="51"/>
      <c r="M24" s="44">
        <v>0</v>
      </c>
      <c r="N24" s="21">
        <v>0</v>
      </c>
      <c r="O24" s="21">
        <v>0</v>
      </c>
    </row>
    <row r="25" spans="1:15" ht="14.25">
      <c r="A25" s="161"/>
      <c r="B25" s="47"/>
      <c r="C25" s="47"/>
      <c r="D25" s="47"/>
      <c r="E25" s="136"/>
      <c r="F25" s="47"/>
      <c r="G25" s="48"/>
      <c r="H25" s="49"/>
      <c r="I25" s="50"/>
      <c r="J25" s="50"/>
      <c r="K25" s="50"/>
      <c r="L25" s="51"/>
      <c r="M25" s="44"/>
      <c r="N25" s="21"/>
      <c r="O25" s="21"/>
    </row>
    <row r="26" spans="1:15" ht="15">
      <c r="A26" s="161"/>
      <c r="B26" s="136"/>
      <c r="C26" s="136"/>
      <c r="D26" s="136"/>
      <c r="E26" s="108" t="s">
        <v>20</v>
      </c>
      <c r="F26" s="47"/>
      <c r="G26" s="48"/>
      <c r="H26" s="49"/>
      <c r="I26" s="50"/>
      <c r="J26" s="50"/>
      <c r="K26" s="50"/>
      <c r="L26" s="51"/>
      <c r="M26" s="44">
        <v>2156.1889999999999</v>
      </c>
      <c r="N26" s="21">
        <v>762.202</v>
      </c>
      <c r="O26" s="21">
        <v>1393.9869999999999</v>
      </c>
    </row>
    <row r="27" spans="1:15" ht="14.25">
      <c r="A27" s="161"/>
      <c r="B27" s="136"/>
      <c r="C27" s="136"/>
      <c r="D27" s="136"/>
      <c r="E27" s="47"/>
      <c r="F27" s="47" t="s">
        <v>21</v>
      </c>
      <c r="G27" s="48"/>
      <c r="H27" s="49"/>
      <c r="I27" s="50"/>
      <c r="J27" s="50"/>
      <c r="K27" s="50"/>
      <c r="L27" s="51"/>
      <c r="M27" s="44">
        <v>277.435</v>
      </c>
      <c r="N27" s="21">
        <v>373.21600000000001</v>
      </c>
      <c r="O27" s="21">
        <v>-95.781000000000006</v>
      </c>
    </row>
    <row r="28" spans="1:15" ht="14.25">
      <c r="A28" s="161"/>
      <c r="B28" s="47"/>
      <c r="C28" s="47"/>
      <c r="D28" s="47"/>
      <c r="E28" s="136"/>
      <c r="F28" s="47"/>
      <c r="G28" s="48" t="s">
        <v>22</v>
      </c>
      <c r="H28" s="49"/>
      <c r="I28" s="50"/>
      <c r="J28" s="50"/>
      <c r="K28" s="50"/>
      <c r="L28" s="51"/>
      <c r="M28" s="44">
        <v>58.107999999999997</v>
      </c>
      <c r="N28" s="21">
        <v>234.32499999999999</v>
      </c>
      <c r="O28" s="21">
        <v>-176.21699999999998</v>
      </c>
    </row>
    <row r="29" spans="1:15" ht="14.25">
      <c r="A29" s="161"/>
      <c r="B29" s="47"/>
      <c r="C29" s="47"/>
      <c r="D29" s="47"/>
      <c r="E29" s="47"/>
      <c r="F29" s="136"/>
      <c r="G29" s="48"/>
      <c r="H29" s="49" t="s">
        <v>23</v>
      </c>
      <c r="I29" s="50"/>
      <c r="J29" s="50"/>
      <c r="K29" s="50"/>
      <c r="L29" s="51"/>
      <c r="M29" s="44">
        <v>16.38</v>
      </c>
      <c r="N29" s="21">
        <v>0</v>
      </c>
      <c r="O29" s="21">
        <v>16.38</v>
      </c>
    </row>
    <row r="30" spans="1:15" ht="14.25">
      <c r="A30" s="161"/>
      <c r="B30" s="47"/>
      <c r="C30" s="47"/>
      <c r="D30" s="47"/>
      <c r="E30" s="47"/>
      <c r="F30" s="136"/>
      <c r="G30" s="48"/>
      <c r="H30" s="49" t="s">
        <v>24</v>
      </c>
      <c r="I30" s="50"/>
      <c r="J30" s="50"/>
      <c r="K30" s="50"/>
      <c r="L30" s="51"/>
      <c r="M30" s="44">
        <v>7.35</v>
      </c>
      <c r="N30" s="21">
        <v>226.82499999999999</v>
      </c>
      <c r="O30" s="21">
        <v>-219.47499999999999</v>
      </c>
    </row>
    <row r="31" spans="1:15" ht="14.25">
      <c r="A31" s="161"/>
      <c r="B31" s="47"/>
      <c r="C31" s="47"/>
      <c r="D31" s="47"/>
      <c r="E31" s="47"/>
      <c r="F31" s="136"/>
      <c r="G31" s="48"/>
      <c r="H31" s="49" t="s">
        <v>25</v>
      </c>
      <c r="I31" s="50"/>
      <c r="J31" s="50"/>
      <c r="K31" s="50"/>
      <c r="L31" s="51"/>
      <c r="M31" s="44">
        <v>34.378</v>
      </c>
      <c r="N31" s="21">
        <v>7.5</v>
      </c>
      <c r="O31" s="21">
        <v>26.878</v>
      </c>
    </row>
    <row r="32" spans="1:15" ht="14.25">
      <c r="A32" s="161"/>
      <c r="B32" s="47"/>
      <c r="C32" s="47"/>
      <c r="D32" s="47"/>
      <c r="E32" s="136"/>
      <c r="F32" s="47"/>
      <c r="G32" s="48" t="s">
        <v>26</v>
      </c>
      <c r="H32" s="49"/>
      <c r="I32" s="50"/>
      <c r="J32" s="50"/>
      <c r="K32" s="50"/>
      <c r="L32" s="51"/>
      <c r="M32" s="44">
        <v>219.327</v>
      </c>
      <c r="N32" s="21">
        <v>138.89099999999999</v>
      </c>
      <c r="O32" s="21">
        <v>80.436000000000007</v>
      </c>
    </row>
    <row r="33" spans="1:15" ht="14.25">
      <c r="A33" s="161"/>
      <c r="B33" s="47"/>
      <c r="C33" s="47"/>
      <c r="D33" s="47"/>
      <c r="E33" s="47"/>
      <c r="F33" s="136"/>
      <c r="G33" s="48"/>
      <c r="H33" s="49" t="s">
        <v>27</v>
      </c>
      <c r="I33" s="50"/>
      <c r="J33" s="50"/>
      <c r="K33" s="50"/>
      <c r="L33" s="51"/>
      <c r="M33" s="44">
        <v>118.5</v>
      </c>
      <c r="N33" s="21">
        <v>90.230999999999995</v>
      </c>
      <c r="O33" s="21">
        <v>28.269000000000005</v>
      </c>
    </row>
    <row r="34" spans="1:15" ht="14.25">
      <c r="A34" s="161"/>
      <c r="B34" s="47"/>
      <c r="C34" s="47"/>
      <c r="D34" s="47"/>
      <c r="E34" s="47"/>
      <c r="F34" s="136"/>
      <c r="G34" s="48"/>
      <c r="H34" s="49" t="s">
        <v>28</v>
      </c>
      <c r="I34" s="50"/>
      <c r="J34" s="50"/>
      <c r="K34" s="50"/>
      <c r="L34" s="51"/>
      <c r="M34" s="44">
        <v>12</v>
      </c>
      <c r="N34" s="21">
        <v>0</v>
      </c>
      <c r="O34" s="21">
        <v>12</v>
      </c>
    </row>
    <row r="35" spans="1:15" ht="14.25">
      <c r="A35" s="161"/>
      <c r="B35" s="47"/>
      <c r="C35" s="47"/>
      <c r="D35" s="47"/>
      <c r="E35" s="47"/>
      <c r="F35" s="136"/>
      <c r="G35" s="48"/>
      <c r="H35" s="49" t="s">
        <v>25</v>
      </c>
      <c r="I35" s="50"/>
      <c r="J35" s="50"/>
      <c r="K35" s="50"/>
      <c r="L35" s="51"/>
      <c r="M35" s="44">
        <v>88.826999999999998</v>
      </c>
      <c r="N35" s="21">
        <v>48.66</v>
      </c>
      <c r="O35" s="21">
        <v>40.167000000000002</v>
      </c>
    </row>
    <row r="36" spans="1:15" ht="14.25">
      <c r="A36" s="161"/>
      <c r="B36" s="47"/>
      <c r="C36" s="47"/>
      <c r="D36" s="47"/>
      <c r="E36" s="136"/>
      <c r="F36" s="47"/>
      <c r="G36" s="48" t="s">
        <v>29</v>
      </c>
      <c r="H36" s="49"/>
      <c r="I36" s="50"/>
      <c r="J36" s="50"/>
      <c r="K36" s="50"/>
      <c r="L36" s="51"/>
      <c r="M36" s="44">
        <v>0</v>
      </c>
      <c r="N36" s="21">
        <v>0</v>
      </c>
      <c r="O36" s="21">
        <v>0</v>
      </c>
    </row>
    <row r="37" spans="1:15" ht="14.25">
      <c r="A37" s="161"/>
      <c r="B37" s="47"/>
      <c r="C37" s="47"/>
      <c r="D37" s="47"/>
      <c r="E37" s="136"/>
      <c r="F37" s="47"/>
      <c r="G37" s="48"/>
      <c r="H37" s="47" t="s">
        <v>30</v>
      </c>
      <c r="I37" s="47"/>
      <c r="J37" s="48"/>
      <c r="K37" s="48"/>
      <c r="L37" s="49"/>
      <c r="M37" s="44">
        <v>0</v>
      </c>
      <c r="N37" s="21">
        <v>0</v>
      </c>
      <c r="O37" s="21">
        <v>0</v>
      </c>
    </row>
    <row r="38" spans="1:15" ht="14.25">
      <c r="A38" s="161"/>
      <c r="B38" s="47"/>
      <c r="C38" s="47"/>
      <c r="D38" s="47"/>
      <c r="E38" s="47"/>
      <c r="F38" s="136"/>
      <c r="G38" s="48"/>
      <c r="H38" s="49" t="s">
        <v>31</v>
      </c>
      <c r="I38" s="50"/>
      <c r="J38" s="50"/>
      <c r="K38" s="50"/>
      <c r="L38" s="51"/>
      <c r="M38" s="44">
        <v>0</v>
      </c>
      <c r="N38" s="21">
        <v>0</v>
      </c>
      <c r="O38" s="21">
        <v>0</v>
      </c>
    </row>
    <row r="39" spans="1:15" ht="14.25">
      <c r="A39" s="161"/>
      <c r="B39" s="47"/>
      <c r="C39" s="47"/>
      <c r="D39" s="47"/>
      <c r="E39" s="47"/>
      <c r="F39" s="136"/>
      <c r="G39" s="48"/>
      <c r="H39" s="49" t="s">
        <v>32</v>
      </c>
      <c r="I39" s="50"/>
      <c r="J39" s="50"/>
      <c r="K39" s="50"/>
      <c r="L39" s="51"/>
      <c r="M39" s="44">
        <v>0</v>
      </c>
      <c r="N39" s="21">
        <v>0</v>
      </c>
      <c r="O39" s="21">
        <v>0</v>
      </c>
    </row>
    <row r="40" spans="1:15" ht="14.25">
      <c r="A40" s="161"/>
      <c r="B40" s="47"/>
      <c r="C40" s="47"/>
      <c r="D40" s="47"/>
      <c r="E40" s="47"/>
      <c r="F40" s="136"/>
      <c r="G40" s="48"/>
      <c r="H40" s="49" t="s">
        <v>33</v>
      </c>
      <c r="I40" s="50"/>
      <c r="J40" s="50"/>
      <c r="K40" s="50"/>
      <c r="L40" s="51"/>
      <c r="M40" s="44">
        <v>0</v>
      </c>
      <c r="N40" s="21">
        <v>0</v>
      </c>
      <c r="O40" s="21">
        <v>0</v>
      </c>
    </row>
    <row r="41" spans="1:15" ht="14.25">
      <c r="A41" s="161"/>
      <c r="B41" s="162"/>
      <c r="C41" s="52"/>
      <c r="D41" s="52"/>
      <c r="F41" s="164"/>
      <c r="G41" s="54"/>
      <c r="H41" s="52" t="s">
        <v>34</v>
      </c>
      <c r="I41" s="66"/>
      <c r="J41" s="66"/>
      <c r="K41" s="66"/>
      <c r="L41" s="67"/>
      <c r="M41" s="44">
        <v>0</v>
      </c>
      <c r="N41" s="21">
        <v>0</v>
      </c>
      <c r="O41" s="21">
        <v>0</v>
      </c>
    </row>
    <row r="42" spans="1:15" ht="14.25">
      <c r="A42" s="161"/>
      <c r="B42" s="58"/>
      <c r="C42" s="58"/>
      <c r="D42" s="58"/>
      <c r="E42" s="58"/>
      <c r="F42" s="164"/>
      <c r="G42" s="54"/>
      <c r="H42" s="60" t="s">
        <v>35</v>
      </c>
      <c r="I42" s="66"/>
      <c r="J42" s="66"/>
      <c r="K42" s="66"/>
      <c r="L42" s="67"/>
      <c r="M42" s="44">
        <v>0</v>
      </c>
      <c r="N42" s="21">
        <v>0</v>
      </c>
      <c r="O42" s="21">
        <v>0</v>
      </c>
    </row>
    <row r="43" spans="1:15" ht="14.25">
      <c r="A43" s="161"/>
      <c r="B43" s="58"/>
      <c r="C43" s="58"/>
      <c r="D43" s="58"/>
      <c r="E43" s="58"/>
      <c r="F43" s="164"/>
      <c r="G43" s="54"/>
      <c r="H43" s="60" t="s">
        <v>36</v>
      </c>
      <c r="I43" s="66"/>
      <c r="J43" s="66"/>
      <c r="K43" s="66"/>
      <c r="L43" s="67"/>
      <c r="M43" s="44">
        <v>0</v>
      </c>
      <c r="N43" s="21">
        <v>0</v>
      </c>
      <c r="O43" s="21">
        <v>0</v>
      </c>
    </row>
    <row r="44" spans="1:15" ht="14.25">
      <c r="A44" s="161"/>
      <c r="B44" s="58"/>
      <c r="C44" s="58"/>
      <c r="D44" s="58"/>
      <c r="E44" s="58"/>
      <c r="F44" s="58"/>
      <c r="G44" s="165"/>
      <c r="H44" s="60"/>
      <c r="I44" s="66" t="s">
        <v>37</v>
      </c>
      <c r="J44" s="66"/>
      <c r="K44" s="66"/>
      <c r="L44" s="67"/>
      <c r="M44" s="166">
        <v>0</v>
      </c>
      <c r="N44" s="85">
        <v>0</v>
      </c>
      <c r="O44" s="85">
        <v>0</v>
      </c>
    </row>
    <row r="45" spans="1:15" ht="14.25">
      <c r="A45" s="161"/>
      <c r="B45" s="58"/>
      <c r="C45" s="58"/>
      <c r="D45" s="58"/>
      <c r="E45" s="58"/>
      <c r="F45" s="58"/>
      <c r="G45" s="165"/>
      <c r="H45" s="60"/>
      <c r="I45" s="66" t="s">
        <v>38</v>
      </c>
      <c r="J45" s="66"/>
      <c r="K45" s="66"/>
      <c r="L45" s="67"/>
      <c r="M45" s="166">
        <v>0</v>
      </c>
      <c r="N45" s="85">
        <v>0</v>
      </c>
      <c r="O45" s="85">
        <v>0</v>
      </c>
    </row>
    <row r="46" spans="1:15" ht="14.25">
      <c r="A46" s="161"/>
      <c r="B46" s="58"/>
      <c r="C46" s="58"/>
      <c r="D46" s="58"/>
      <c r="E46" s="58"/>
      <c r="F46" s="58"/>
      <c r="G46" s="165"/>
      <c r="H46" s="60"/>
      <c r="I46" s="66" t="s">
        <v>25</v>
      </c>
      <c r="J46" s="66"/>
      <c r="K46" s="66"/>
      <c r="L46" s="67"/>
      <c r="M46" s="166">
        <v>0</v>
      </c>
      <c r="N46" s="85">
        <v>0</v>
      </c>
      <c r="O46" s="85">
        <v>0</v>
      </c>
    </row>
    <row r="47" spans="1:15" ht="14.25">
      <c r="A47" s="161"/>
      <c r="B47" s="58"/>
      <c r="C47" s="58"/>
      <c r="D47" s="58"/>
      <c r="E47" s="58"/>
      <c r="F47" s="164"/>
      <c r="G47" s="54"/>
      <c r="H47" s="60" t="s">
        <v>39</v>
      </c>
      <c r="I47" s="66"/>
      <c r="J47" s="66"/>
      <c r="K47" s="66"/>
      <c r="L47" s="67"/>
      <c r="M47" s="44">
        <v>0</v>
      </c>
      <c r="N47" s="21">
        <v>0</v>
      </c>
      <c r="O47" s="21">
        <v>0</v>
      </c>
    </row>
    <row r="48" spans="1:15" ht="14.25">
      <c r="A48" s="161"/>
      <c r="B48" s="58"/>
      <c r="C48" s="58"/>
      <c r="D48" s="58"/>
      <c r="E48" s="58"/>
      <c r="F48" s="58"/>
      <c r="G48" s="165"/>
      <c r="H48" s="60"/>
      <c r="I48" s="66" t="s">
        <v>40</v>
      </c>
      <c r="J48" s="66"/>
      <c r="K48" s="66"/>
      <c r="L48" s="67"/>
      <c r="M48" s="166">
        <v>0</v>
      </c>
      <c r="N48" s="85">
        <v>0</v>
      </c>
      <c r="O48" s="85">
        <v>0</v>
      </c>
    </row>
    <row r="49" spans="1:15" ht="14.25">
      <c r="A49" s="161"/>
      <c r="B49" s="58"/>
      <c r="C49" s="58"/>
      <c r="D49" s="58"/>
      <c r="E49" s="58"/>
      <c r="F49" s="58"/>
      <c r="G49" s="165"/>
      <c r="H49" s="60"/>
      <c r="I49" s="66" t="s">
        <v>41</v>
      </c>
      <c r="J49" s="66"/>
      <c r="K49" s="66"/>
      <c r="L49" s="67"/>
      <c r="M49" s="166">
        <v>0</v>
      </c>
      <c r="N49" s="85">
        <v>0</v>
      </c>
      <c r="O49" s="85">
        <v>0</v>
      </c>
    </row>
    <row r="50" spans="1:15" ht="14.25">
      <c r="A50" s="161"/>
      <c r="B50" s="58"/>
      <c r="C50" s="58"/>
      <c r="D50" s="58"/>
      <c r="E50" s="58"/>
      <c r="F50" s="58"/>
      <c r="G50" s="165"/>
      <c r="H50" s="60"/>
      <c r="I50" s="66" t="s">
        <v>25</v>
      </c>
      <c r="J50" s="66"/>
      <c r="K50" s="66"/>
      <c r="L50" s="67"/>
      <c r="M50" s="166">
        <v>0</v>
      </c>
      <c r="N50" s="85">
        <v>0</v>
      </c>
      <c r="O50" s="85">
        <v>0</v>
      </c>
    </row>
    <row r="51" spans="1:15" ht="14.25">
      <c r="A51" s="161"/>
      <c r="B51" s="58"/>
      <c r="C51" s="58"/>
      <c r="D51" s="58"/>
      <c r="E51" s="58"/>
      <c r="F51" s="164"/>
      <c r="G51" s="54"/>
      <c r="H51" s="60" t="s">
        <v>42</v>
      </c>
      <c r="I51" s="66"/>
      <c r="J51" s="66"/>
      <c r="K51" s="66"/>
      <c r="L51" s="67"/>
      <c r="M51" s="44">
        <v>0</v>
      </c>
      <c r="N51" s="21">
        <v>0</v>
      </c>
      <c r="O51" s="21">
        <v>0</v>
      </c>
    </row>
    <row r="52" spans="1:15" ht="14.25">
      <c r="A52" s="161"/>
      <c r="B52" s="58"/>
      <c r="C52" s="58"/>
      <c r="D52" s="58"/>
      <c r="E52" s="58"/>
      <c r="F52" s="58"/>
      <c r="G52" s="165"/>
      <c r="H52" s="60"/>
      <c r="I52" s="66" t="s">
        <v>43</v>
      </c>
      <c r="J52" s="66"/>
      <c r="K52" s="66"/>
      <c r="L52" s="67"/>
      <c r="M52" s="166">
        <v>0</v>
      </c>
      <c r="N52" s="85">
        <v>0</v>
      </c>
      <c r="O52" s="85">
        <v>0</v>
      </c>
    </row>
    <row r="53" spans="1:15" ht="14.25">
      <c r="A53" s="161"/>
      <c r="B53" s="58"/>
      <c r="C53" s="58"/>
      <c r="D53" s="58"/>
      <c r="E53" s="58"/>
      <c r="F53" s="58"/>
      <c r="G53" s="165"/>
      <c r="H53" s="60"/>
      <c r="I53" s="66" t="s">
        <v>44</v>
      </c>
      <c r="J53" s="66"/>
      <c r="K53" s="66"/>
      <c r="L53" s="67"/>
      <c r="M53" s="166">
        <v>0</v>
      </c>
      <c r="N53" s="85">
        <v>0</v>
      </c>
      <c r="O53" s="85">
        <v>0</v>
      </c>
    </row>
    <row r="54" spans="1:15" ht="14.25">
      <c r="A54" s="161"/>
      <c r="B54" s="58"/>
      <c r="C54" s="58"/>
      <c r="D54" s="58"/>
      <c r="E54" s="58"/>
      <c r="F54" s="58"/>
      <c r="G54" s="165"/>
      <c r="H54" s="60"/>
      <c r="I54" s="66" t="s">
        <v>25</v>
      </c>
      <c r="J54" s="66"/>
      <c r="K54" s="66"/>
      <c r="L54" s="67"/>
      <c r="M54" s="166">
        <v>0</v>
      </c>
      <c r="N54" s="85">
        <v>0</v>
      </c>
      <c r="O54" s="85">
        <v>0</v>
      </c>
    </row>
    <row r="55" spans="1:15" ht="14.25">
      <c r="A55" s="161"/>
      <c r="B55" s="58"/>
      <c r="C55" s="58"/>
      <c r="D55" s="58"/>
      <c r="E55" s="58"/>
      <c r="F55" s="164"/>
      <c r="G55" s="54"/>
      <c r="H55" s="60" t="s">
        <v>45</v>
      </c>
      <c r="I55" s="66"/>
      <c r="J55" s="66"/>
      <c r="K55" s="66"/>
      <c r="L55" s="67"/>
      <c r="M55" s="44">
        <v>0</v>
      </c>
      <c r="N55" s="21">
        <v>0</v>
      </c>
      <c r="O55" s="21">
        <v>0</v>
      </c>
    </row>
    <row r="56" spans="1:15" ht="14.25">
      <c r="A56" s="161"/>
      <c r="B56" s="58"/>
      <c r="C56" s="58"/>
      <c r="D56" s="58"/>
      <c r="E56" s="58"/>
      <c r="F56" s="164"/>
      <c r="G56" s="54"/>
      <c r="H56" s="60" t="s">
        <v>46</v>
      </c>
      <c r="I56" s="66"/>
      <c r="J56" s="66"/>
      <c r="K56" s="66"/>
      <c r="L56" s="67"/>
      <c r="M56" s="44">
        <v>0</v>
      </c>
      <c r="N56" s="21">
        <v>0</v>
      </c>
      <c r="O56" s="21">
        <v>0</v>
      </c>
    </row>
    <row r="57" spans="1:15" ht="14.25">
      <c r="A57" s="161"/>
      <c r="B57" s="68"/>
      <c r="C57" s="69"/>
      <c r="D57" s="69"/>
      <c r="E57" s="69"/>
      <c r="F57" s="167"/>
      <c r="G57" s="168"/>
      <c r="H57" s="169"/>
      <c r="I57" s="170"/>
      <c r="J57" s="170"/>
      <c r="K57" s="170"/>
      <c r="L57" s="171"/>
      <c r="M57" s="172"/>
      <c r="N57" s="173"/>
      <c r="O57" s="173"/>
    </row>
    <row r="58" spans="1:15" ht="15">
      <c r="A58" s="161"/>
      <c r="B58" s="229" t="s">
        <v>3</v>
      </c>
      <c r="C58" s="230"/>
      <c r="D58" s="230"/>
      <c r="E58" s="230"/>
      <c r="F58" s="230"/>
      <c r="G58" s="231"/>
      <c r="H58" s="232"/>
      <c r="I58" s="233"/>
      <c r="J58" s="231"/>
      <c r="K58" s="231"/>
      <c r="L58" s="234"/>
      <c r="M58" s="237" t="s">
        <v>4</v>
      </c>
      <c r="N58" s="237" t="s">
        <v>5</v>
      </c>
      <c r="O58" s="238" t="s">
        <v>6</v>
      </c>
    </row>
    <row r="59" spans="1:15" ht="14.25">
      <c r="A59" s="161"/>
      <c r="B59" s="58"/>
      <c r="C59" s="58"/>
      <c r="D59" s="58"/>
      <c r="E59" s="58"/>
      <c r="F59" s="164"/>
      <c r="G59" s="54"/>
      <c r="H59" s="60"/>
      <c r="I59" s="66"/>
      <c r="J59" s="66"/>
      <c r="K59" s="66"/>
      <c r="L59" s="67"/>
      <c r="M59" s="44"/>
      <c r="N59" s="21"/>
      <c r="O59" s="21"/>
    </row>
    <row r="60" spans="1:15" ht="15">
      <c r="A60" s="143"/>
      <c r="B60" s="174"/>
      <c r="C60" s="174"/>
      <c r="D60" s="174"/>
      <c r="E60" s="144"/>
      <c r="F60" s="174" t="s">
        <v>47</v>
      </c>
      <c r="G60" s="140"/>
      <c r="H60" s="145"/>
      <c r="I60" s="146"/>
      <c r="J60" s="152"/>
      <c r="K60" s="152"/>
      <c r="L60" s="155"/>
      <c r="M60" s="44">
        <v>1290</v>
      </c>
      <c r="N60" s="21">
        <v>275.012</v>
      </c>
      <c r="O60" s="21">
        <v>1014.9880000000001</v>
      </c>
    </row>
    <row r="61" spans="1:15" ht="14.25">
      <c r="A61" s="161"/>
      <c r="B61" s="47"/>
      <c r="C61" s="47"/>
      <c r="D61" s="47"/>
      <c r="E61" s="136"/>
      <c r="F61" s="47"/>
      <c r="G61" s="48" t="s">
        <v>48</v>
      </c>
      <c r="H61" s="158"/>
      <c r="I61" s="50"/>
      <c r="J61" s="50"/>
      <c r="K61" s="50"/>
      <c r="L61" s="51"/>
      <c r="M61" s="166">
        <v>0</v>
      </c>
      <c r="N61" s="85">
        <v>12.792</v>
      </c>
      <c r="O61" s="85">
        <v>-12.792</v>
      </c>
    </row>
    <row r="62" spans="1:15" ht="14.25">
      <c r="A62" s="161"/>
      <c r="B62" s="47"/>
      <c r="C62" s="47"/>
      <c r="D62" s="47"/>
      <c r="E62" s="47"/>
      <c r="F62" s="136"/>
      <c r="G62" s="110"/>
      <c r="H62" s="49" t="s">
        <v>49</v>
      </c>
      <c r="I62" s="50"/>
      <c r="J62" s="50"/>
      <c r="K62" s="50"/>
      <c r="L62" s="51"/>
      <c r="M62" s="166">
        <v>0</v>
      </c>
      <c r="N62" s="85">
        <v>0</v>
      </c>
      <c r="O62" s="85">
        <v>0</v>
      </c>
    </row>
    <row r="63" spans="1:15" ht="14.25">
      <c r="A63" s="161"/>
      <c r="B63" s="47"/>
      <c r="C63" s="47"/>
      <c r="D63" s="47"/>
      <c r="E63" s="47"/>
      <c r="F63" s="136"/>
      <c r="G63" s="110"/>
      <c r="H63" s="49" t="s">
        <v>50</v>
      </c>
      <c r="I63" s="50"/>
      <c r="J63" s="50"/>
      <c r="K63" s="50"/>
      <c r="L63" s="51"/>
      <c r="M63" s="166">
        <v>0</v>
      </c>
      <c r="N63" s="85">
        <v>12.792</v>
      </c>
      <c r="O63" s="85">
        <v>-12.792</v>
      </c>
    </row>
    <row r="64" spans="1:15" ht="14.25">
      <c r="A64" s="161"/>
      <c r="B64" s="47"/>
      <c r="C64" s="47"/>
      <c r="D64" s="47"/>
      <c r="E64" s="136"/>
      <c r="F64" s="47"/>
      <c r="G64" s="48" t="s">
        <v>51</v>
      </c>
      <c r="H64" s="158"/>
      <c r="I64" s="50"/>
      <c r="J64" s="50"/>
      <c r="K64" s="50"/>
      <c r="L64" s="51"/>
      <c r="M64" s="166">
        <v>1290</v>
      </c>
      <c r="N64" s="85">
        <v>262.22000000000003</v>
      </c>
      <c r="O64" s="85">
        <v>1027.78</v>
      </c>
    </row>
    <row r="65" spans="1:15" ht="14.25">
      <c r="A65" s="161"/>
      <c r="B65" s="47"/>
      <c r="C65" s="47"/>
      <c r="D65" s="47"/>
      <c r="E65" s="47"/>
      <c r="F65" s="136"/>
      <c r="G65" s="48"/>
      <c r="H65" s="49" t="s">
        <v>52</v>
      </c>
      <c r="I65" s="50"/>
      <c r="J65" s="50"/>
      <c r="K65" s="50"/>
      <c r="L65" s="51"/>
      <c r="M65" s="166">
        <v>0</v>
      </c>
      <c r="N65" s="85">
        <v>4.109</v>
      </c>
      <c r="O65" s="85">
        <v>-4.109</v>
      </c>
    </row>
    <row r="66" spans="1:15" ht="14.25">
      <c r="A66" s="161"/>
      <c r="B66" s="47"/>
      <c r="C66" s="47"/>
      <c r="D66" s="47"/>
      <c r="E66" s="47"/>
      <c r="F66" s="136"/>
      <c r="G66" s="48"/>
      <c r="H66" s="49" t="s">
        <v>53</v>
      </c>
      <c r="I66" s="50"/>
      <c r="J66" s="50"/>
      <c r="K66" s="50"/>
      <c r="L66" s="51"/>
      <c r="M66" s="166">
        <v>13</v>
      </c>
      <c r="N66" s="85">
        <v>91.433000000000007</v>
      </c>
      <c r="O66" s="85">
        <v>-78.433000000000007</v>
      </c>
    </row>
    <row r="67" spans="1:15" ht="14.25">
      <c r="A67" s="161"/>
      <c r="B67" s="47"/>
      <c r="C67" s="47"/>
      <c r="D67" s="47"/>
      <c r="E67" s="47"/>
      <c r="F67" s="136"/>
      <c r="G67" s="48"/>
      <c r="H67" s="49" t="s">
        <v>54</v>
      </c>
      <c r="I67" s="50"/>
      <c r="J67" s="50"/>
      <c r="K67" s="50"/>
      <c r="L67" s="51"/>
      <c r="M67" s="166">
        <v>1277</v>
      </c>
      <c r="N67" s="85">
        <v>166.678</v>
      </c>
      <c r="O67" s="85">
        <v>1110.3220000000001</v>
      </c>
    </row>
    <row r="68" spans="1:15" ht="14.25">
      <c r="A68" s="161"/>
      <c r="B68" s="136"/>
      <c r="C68" s="136"/>
      <c r="D68" s="136"/>
      <c r="E68" s="47"/>
      <c r="F68" s="47" t="s">
        <v>55</v>
      </c>
      <c r="G68" s="48"/>
      <c r="H68" s="49"/>
      <c r="I68" s="50"/>
      <c r="J68" s="50"/>
      <c r="K68" s="50"/>
      <c r="L68" s="51"/>
      <c r="M68" s="44">
        <v>19.5</v>
      </c>
      <c r="N68" s="21">
        <v>12.81</v>
      </c>
      <c r="O68" s="21">
        <v>6.69</v>
      </c>
    </row>
    <row r="69" spans="1:15" ht="14.25">
      <c r="A69" s="161"/>
      <c r="B69" s="47"/>
      <c r="C69" s="47"/>
      <c r="D69" s="47"/>
      <c r="E69" s="136"/>
      <c r="F69" s="47"/>
      <c r="G69" s="48" t="s">
        <v>56</v>
      </c>
      <c r="H69" s="49"/>
      <c r="I69" s="50"/>
      <c r="J69" s="50"/>
      <c r="K69" s="50"/>
      <c r="L69" s="51"/>
      <c r="M69" s="166">
        <v>1.5</v>
      </c>
      <c r="N69" s="85">
        <v>0.81</v>
      </c>
      <c r="O69" s="85">
        <v>0.69</v>
      </c>
    </row>
    <row r="70" spans="1:15" ht="14.25">
      <c r="A70" s="161"/>
      <c r="B70" s="47"/>
      <c r="C70" s="47"/>
      <c r="D70" s="47"/>
      <c r="E70" s="136"/>
      <c r="F70" s="47"/>
      <c r="G70" s="48" t="s">
        <v>57</v>
      </c>
      <c r="H70" s="49"/>
      <c r="I70" s="50"/>
      <c r="J70" s="50"/>
      <c r="K70" s="50"/>
      <c r="L70" s="51"/>
      <c r="M70" s="166">
        <v>18</v>
      </c>
      <c r="N70" s="85">
        <v>12</v>
      </c>
      <c r="O70" s="85">
        <v>6</v>
      </c>
    </row>
    <row r="71" spans="1:15" ht="14.25">
      <c r="A71" s="161"/>
      <c r="B71" s="136"/>
      <c r="C71" s="136"/>
      <c r="D71" s="136"/>
      <c r="E71" s="47"/>
      <c r="F71" s="47" t="s">
        <v>58</v>
      </c>
      <c r="G71" s="48"/>
      <c r="H71" s="49"/>
      <c r="I71" s="50"/>
      <c r="J71" s="50"/>
      <c r="K71" s="50"/>
      <c r="L71" s="51"/>
      <c r="M71" s="44">
        <v>0</v>
      </c>
      <c r="N71" s="21">
        <v>0</v>
      </c>
      <c r="O71" s="21">
        <v>0</v>
      </c>
    </row>
    <row r="72" spans="1:15" ht="14.25">
      <c r="A72" s="161"/>
      <c r="B72" s="47"/>
      <c r="C72" s="47"/>
      <c r="D72" s="47"/>
      <c r="E72" s="136"/>
      <c r="F72" s="47"/>
      <c r="G72" s="48" t="s">
        <v>59</v>
      </c>
      <c r="H72" s="49"/>
      <c r="I72" s="50"/>
      <c r="J72" s="50"/>
      <c r="K72" s="50"/>
      <c r="L72" s="51"/>
      <c r="M72" s="166">
        <v>0</v>
      </c>
      <c r="N72" s="85">
        <v>0</v>
      </c>
      <c r="O72" s="85">
        <v>0</v>
      </c>
    </row>
    <row r="73" spans="1:15" ht="14.25">
      <c r="A73" s="161"/>
      <c r="B73" s="47"/>
      <c r="C73" s="47"/>
      <c r="D73" s="47"/>
      <c r="E73" s="136"/>
      <c r="F73" s="47"/>
      <c r="G73" s="48" t="s">
        <v>60</v>
      </c>
      <c r="H73" s="49"/>
      <c r="I73" s="50"/>
      <c r="J73" s="50"/>
      <c r="K73" s="50"/>
      <c r="L73" s="51"/>
      <c r="M73" s="166">
        <v>0</v>
      </c>
      <c r="N73" s="85">
        <v>0</v>
      </c>
      <c r="O73" s="85">
        <v>0</v>
      </c>
    </row>
    <row r="74" spans="1:15" ht="14.25">
      <c r="A74" s="161"/>
      <c r="B74" s="136"/>
      <c r="C74" s="136"/>
      <c r="D74" s="136"/>
      <c r="E74" s="47"/>
      <c r="F74" s="47" t="s">
        <v>61</v>
      </c>
      <c r="G74" s="48"/>
      <c r="H74" s="49"/>
      <c r="I74" s="50"/>
      <c r="J74" s="50"/>
      <c r="K74" s="50"/>
      <c r="L74" s="51"/>
      <c r="M74" s="44">
        <v>0</v>
      </c>
      <c r="N74" s="21">
        <v>39.471000000000004</v>
      </c>
      <c r="O74" s="21">
        <v>-39.471000000000004</v>
      </c>
    </row>
    <row r="75" spans="1:15" ht="14.25">
      <c r="A75" s="161"/>
      <c r="B75" s="47"/>
      <c r="C75" s="47"/>
      <c r="D75" s="47"/>
      <c r="E75" s="136"/>
      <c r="F75" s="136"/>
      <c r="G75" s="48" t="s">
        <v>62</v>
      </c>
      <c r="H75" s="49"/>
      <c r="I75" s="50"/>
      <c r="J75" s="50"/>
      <c r="K75" s="50"/>
      <c r="L75" s="51"/>
      <c r="M75" s="166">
        <v>0</v>
      </c>
      <c r="N75" s="85">
        <v>0</v>
      </c>
      <c r="O75" s="85">
        <v>0</v>
      </c>
    </row>
    <row r="76" spans="1:15" ht="14.25">
      <c r="A76" s="161"/>
      <c r="B76" s="47"/>
      <c r="C76" s="47"/>
      <c r="D76" s="47"/>
      <c r="E76" s="136"/>
      <c r="F76" s="136"/>
      <c r="G76" s="48" t="s">
        <v>63</v>
      </c>
      <c r="H76" s="49"/>
      <c r="I76" s="50"/>
      <c r="J76" s="50"/>
      <c r="K76" s="50"/>
      <c r="L76" s="51"/>
      <c r="M76" s="166">
        <v>0</v>
      </c>
      <c r="N76" s="85">
        <v>25.202999999999999</v>
      </c>
      <c r="O76" s="85">
        <v>-25.202999999999999</v>
      </c>
    </row>
    <row r="77" spans="1:15" ht="14.25">
      <c r="A77" s="161"/>
      <c r="B77" s="47"/>
      <c r="C77" s="47"/>
      <c r="D77" s="47"/>
      <c r="E77" s="136"/>
      <c r="F77" s="47"/>
      <c r="G77" s="48" t="s">
        <v>64</v>
      </c>
      <c r="H77" s="49"/>
      <c r="I77" s="50"/>
      <c r="J77" s="50"/>
      <c r="K77" s="50"/>
      <c r="L77" s="51"/>
      <c r="M77" s="166">
        <v>0</v>
      </c>
      <c r="N77" s="85">
        <v>14.268000000000001</v>
      </c>
      <c r="O77" s="85">
        <v>-14.268000000000001</v>
      </c>
    </row>
    <row r="78" spans="1:15" ht="14.25">
      <c r="A78" s="161"/>
      <c r="B78" s="47"/>
      <c r="C78" s="47"/>
      <c r="D78" s="47"/>
      <c r="E78" s="136"/>
      <c r="F78" s="47"/>
      <c r="G78" s="48" t="s">
        <v>65</v>
      </c>
      <c r="H78" s="49"/>
      <c r="I78" s="50"/>
      <c r="J78" s="50"/>
      <c r="K78" s="50"/>
      <c r="L78" s="51"/>
      <c r="M78" s="166">
        <v>0</v>
      </c>
      <c r="N78" s="85">
        <v>0</v>
      </c>
      <c r="O78" s="85">
        <v>0</v>
      </c>
    </row>
    <row r="79" spans="1:15" ht="14.25">
      <c r="A79" s="161"/>
      <c r="B79" s="47"/>
      <c r="C79" s="47"/>
      <c r="D79" s="47"/>
      <c r="E79" s="136"/>
      <c r="F79" s="47"/>
      <c r="G79" s="48" t="s">
        <v>66</v>
      </c>
      <c r="H79" s="49"/>
      <c r="I79" s="50"/>
      <c r="J79" s="50"/>
      <c r="K79" s="50"/>
      <c r="L79" s="51"/>
      <c r="M79" s="166">
        <v>0</v>
      </c>
      <c r="N79" s="85">
        <v>0</v>
      </c>
      <c r="O79" s="85">
        <v>0</v>
      </c>
    </row>
    <row r="80" spans="1:15" ht="14.25">
      <c r="A80" s="161"/>
      <c r="B80" s="136"/>
      <c r="C80" s="136"/>
      <c r="D80" s="136"/>
      <c r="E80" s="47"/>
      <c r="F80" s="47" t="s">
        <v>67</v>
      </c>
      <c r="G80" s="48"/>
      <c r="H80" s="49"/>
      <c r="I80" s="50"/>
      <c r="J80" s="50"/>
      <c r="K80" s="50"/>
      <c r="L80" s="51"/>
      <c r="M80" s="44">
        <v>0</v>
      </c>
      <c r="N80" s="21">
        <v>0</v>
      </c>
      <c r="O80" s="21">
        <v>0</v>
      </c>
    </row>
    <row r="81" spans="1:15" ht="14.25">
      <c r="A81" s="161"/>
      <c r="B81" s="136"/>
      <c r="C81" s="136"/>
      <c r="D81" s="136"/>
      <c r="E81" s="47"/>
      <c r="F81" s="47" t="s">
        <v>68</v>
      </c>
      <c r="G81" s="110"/>
      <c r="H81" s="49"/>
      <c r="I81" s="50"/>
      <c r="J81" s="50"/>
      <c r="K81" s="50"/>
      <c r="L81" s="51"/>
      <c r="M81" s="44">
        <v>0</v>
      </c>
      <c r="N81" s="21">
        <v>0</v>
      </c>
      <c r="O81" s="21">
        <v>0</v>
      </c>
    </row>
    <row r="82" spans="1:15" ht="14.25">
      <c r="A82" s="161"/>
      <c r="B82" s="47"/>
      <c r="C82" s="47"/>
      <c r="D82" s="47"/>
      <c r="E82" s="136"/>
      <c r="F82" s="47"/>
      <c r="G82" s="48" t="s">
        <v>69</v>
      </c>
      <c r="H82" s="49"/>
      <c r="I82" s="50"/>
      <c r="J82" s="50"/>
      <c r="K82" s="50"/>
      <c r="L82" s="51"/>
      <c r="M82" s="166">
        <v>0</v>
      </c>
      <c r="N82" s="85">
        <v>0</v>
      </c>
      <c r="O82" s="85">
        <v>0</v>
      </c>
    </row>
    <row r="83" spans="1:15" ht="14.25">
      <c r="A83" s="161"/>
      <c r="B83" s="47"/>
      <c r="C83" s="47"/>
      <c r="D83" s="47"/>
      <c r="E83" s="136"/>
      <c r="F83" s="47"/>
      <c r="G83" s="48" t="s">
        <v>70</v>
      </c>
      <c r="H83" s="49"/>
      <c r="I83" s="50"/>
      <c r="J83" s="50"/>
      <c r="K83" s="50"/>
      <c r="L83" s="51"/>
      <c r="M83" s="166">
        <v>0</v>
      </c>
      <c r="N83" s="85">
        <v>0</v>
      </c>
      <c r="O83" s="85">
        <v>0</v>
      </c>
    </row>
    <row r="84" spans="1:15" ht="14.25">
      <c r="A84" s="161"/>
      <c r="B84" s="136"/>
      <c r="C84" s="136"/>
      <c r="D84" s="136"/>
      <c r="E84" s="47"/>
      <c r="F84" s="47" t="s">
        <v>71</v>
      </c>
      <c r="G84" s="48"/>
      <c r="H84" s="49"/>
      <c r="I84" s="50"/>
      <c r="J84" s="50"/>
      <c r="K84" s="50"/>
      <c r="L84" s="51"/>
      <c r="M84" s="44">
        <v>0</v>
      </c>
      <c r="N84" s="21">
        <v>13</v>
      </c>
      <c r="O84" s="21">
        <v>-13</v>
      </c>
    </row>
    <row r="85" spans="1:15" ht="14.25">
      <c r="A85" s="161"/>
      <c r="B85" s="136"/>
      <c r="C85" s="136"/>
      <c r="D85" s="136"/>
      <c r="E85" s="47"/>
      <c r="F85" s="47" t="s">
        <v>72</v>
      </c>
      <c r="G85" s="48"/>
      <c r="H85" s="49"/>
      <c r="I85" s="50"/>
      <c r="J85" s="50"/>
      <c r="K85" s="50"/>
      <c r="L85" s="51"/>
      <c r="M85" s="44">
        <v>0</v>
      </c>
      <c r="N85" s="21">
        <v>12.678000000000001</v>
      </c>
      <c r="O85" s="21">
        <v>-12.678000000000001</v>
      </c>
    </row>
    <row r="86" spans="1:15" ht="14.25">
      <c r="A86" s="161"/>
      <c r="B86" s="47"/>
      <c r="C86" s="47"/>
      <c r="D86" s="47"/>
      <c r="E86" s="136"/>
      <c r="F86" s="47"/>
      <c r="G86" s="48" t="s">
        <v>73</v>
      </c>
      <c r="H86" s="49"/>
      <c r="I86" s="50"/>
      <c r="J86" s="50"/>
      <c r="K86" s="50"/>
      <c r="L86" s="51"/>
      <c r="M86" s="44">
        <v>0</v>
      </c>
      <c r="N86" s="21">
        <v>0</v>
      </c>
      <c r="O86" s="21">
        <v>0</v>
      </c>
    </row>
    <row r="87" spans="1:15" ht="14.25">
      <c r="A87" s="161"/>
      <c r="B87" s="47"/>
      <c r="C87" s="47"/>
      <c r="D87" s="47"/>
      <c r="E87" s="47"/>
      <c r="F87" s="136"/>
      <c r="G87" s="48"/>
      <c r="H87" s="49" t="s">
        <v>74</v>
      </c>
      <c r="I87" s="50"/>
      <c r="J87" s="50"/>
      <c r="K87" s="50"/>
      <c r="L87" s="51"/>
      <c r="M87" s="166">
        <v>0</v>
      </c>
      <c r="N87" s="85">
        <v>0</v>
      </c>
      <c r="O87" s="85">
        <v>0</v>
      </c>
    </row>
    <row r="88" spans="1:15" ht="14.25">
      <c r="A88" s="161"/>
      <c r="B88" s="47"/>
      <c r="C88" s="47"/>
      <c r="D88" s="47"/>
      <c r="E88" s="47"/>
      <c r="F88" s="136"/>
      <c r="G88" s="48"/>
      <c r="H88" s="49" t="s">
        <v>75</v>
      </c>
      <c r="I88" s="50"/>
      <c r="J88" s="50"/>
      <c r="K88" s="50"/>
      <c r="L88" s="51"/>
      <c r="M88" s="166">
        <v>0</v>
      </c>
      <c r="N88" s="85">
        <v>0</v>
      </c>
      <c r="O88" s="85">
        <v>0</v>
      </c>
    </row>
    <row r="89" spans="1:15" ht="14.25">
      <c r="A89" s="161"/>
      <c r="B89" s="47"/>
      <c r="C89" s="47"/>
      <c r="D89" s="47"/>
      <c r="E89" s="136"/>
      <c r="F89" s="47"/>
      <c r="G89" s="48" t="s">
        <v>76</v>
      </c>
      <c r="H89" s="49"/>
      <c r="I89" s="50"/>
      <c r="J89" s="50"/>
      <c r="K89" s="50"/>
      <c r="L89" s="51"/>
      <c r="M89" s="44">
        <v>0</v>
      </c>
      <c r="N89" s="21">
        <v>0</v>
      </c>
      <c r="O89" s="21">
        <v>0</v>
      </c>
    </row>
    <row r="90" spans="1:15" ht="14.25">
      <c r="A90" s="161"/>
      <c r="B90" s="47"/>
      <c r="C90" s="47"/>
      <c r="D90" s="47"/>
      <c r="E90" s="136"/>
      <c r="F90" s="47"/>
      <c r="G90" s="48" t="s">
        <v>77</v>
      </c>
      <c r="H90" s="49"/>
      <c r="I90" s="50"/>
      <c r="J90" s="50"/>
      <c r="K90" s="50"/>
      <c r="L90" s="51"/>
      <c r="M90" s="44">
        <v>0</v>
      </c>
      <c r="N90" s="21">
        <v>12.678000000000001</v>
      </c>
      <c r="O90" s="21">
        <v>-12.678000000000001</v>
      </c>
    </row>
    <row r="91" spans="1:15" ht="14.25">
      <c r="A91" s="161"/>
      <c r="B91" s="47"/>
      <c r="C91" s="47"/>
      <c r="D91" s="47"/>
      <c r="E91" s="136"/>
      <c r="F91" s="47"/>
      <c r="G91" s="48" t="s">
        <v>78</v>
      </c>
      <c r="H91" s="49"/>
      <c r="I91" s="50"/>
      <c r="J91" s="50"/>
      <c r="K91" s="50"/>
      <c r="L91" s="51"/>
      <c r="M91" s="44"/>
      <c r="N91" s="21"/>
      <c r="O91" s="21"/>
    </row>
    <row r="92" spans="1:15" ht="14.25">
      <c r="A92" s="161"/>
      <c r="B92" s="47"/>
      <c r="C92" s="47"/>
      <c r="D92" s="47"/>
      <c r="E92" s="47"/>
      <c r="F92" s="136"/>
      <c r="G92" s="48"/>
      <c r="H92" s="49" t="s">
        <v>79</v>
      </c>
      <c r="I92" s="50"/>
      <c r="J92" s="50"/>
      <c r="K92" s="50"/>
      <c r="L92" s="51"/>
      <c r="M92" s="175">
        <v>0</v>
      </c>
      <c r="N92" s="176">
        <v>0</v>
      </c>
      <c r="O92" s="85">
        <v>0</v>
      </c>
    </row>
    <row r="93" spans="1:15" ht="14.25">
      <c r="A93" s="161"/>
      <c r="B93" s="47"/>
      <c r="C93" s="47"/>
      <c r="D93" s="47"/>
      <c r="E93" s="47"/>
      <c r="F93" s="136"/>
      <c r="G93" s="48"/>
      <c r="H93" s="49" t="s">
        <v>80</v>
      </c>
      <c r="I93" s="50"/>
      <c r="J93" s="50"/>
      <c r="K93" s="50"/>
      <c r="L93" s="51"/>
      <c r="M93" s="44"/>
      <c r="N93" s="21"/>
      <c r="O93" s="21"/>
    </row>
    <row r="94" spans="1:15" ht="14.25">
      <c r="A94" s="161"/>
      <c r="B94" s="47"/>
      <c r="C94" s="47"/>
      <c r="D94" s="47"/>
      <c r="E94" s="47"/>
      <c r="F94" s="47"/>
      <c r="G94" s="110"/>
      <c r="H94" s="49"/>
      <c r="I94" s="50" t="s">
        <v>81</v>
      </c>
      <c r="J94" s="50"/>
      <c r="K94" s="50"/>
      <c r="L94" s="51"/>
      <c r="M94" s="88">
        <v>0</v>
      </c>
      <c r="N94" s="134">
        <v>0</v>
      </c>
      <c r="O94" s="177">
        <v>0</v>
      </c>
    </row>
    <row r="95" spans="1:15" ht="14.25">
      <c r="A95" s="161"/>
      <c r="B95" s="47"/>
      <c r="C95" s="47"/>
      <c r="D95" s="47"/>
      <c r="E95" s="47"/>
      <c r="F95" s="47"/>
      <c r="G95" s="110"/>
      <c r="H95" s="49"/>
      <c r="I95" s="50" t="s">
        <v>82</v>
      </c>
      <c r="J95" s="50"/>
      <c r="K95" s="50"/>
      <c r="L95" s="51"/>
      <c r="M95" s="88">
        <v>0</v>
      </c>
      <c r="N95" s="134">
        <v>0</v>
      </c>
      <c r="O95" s="177">
        <v>0</v>
      </c>
    </row>
    <row r="96" spans="1:15" ht="14.25">
      <c r="A96" s="161"/>
      <c r="B96" s="47"/>
      <c r="C96" s="47"/>
      <c r="D96" s="47"/>
      <c r="E96" s="47"/>
      <c r="F96" s="47"/>
      <c r="G96" s="110"/>
      <c r="H96" s="49"/>
      <c r="I96" s="50" t="s">
        <v>83</v>
      </c>
      <c r="J96" s="50"/>
      <c r="K96" s="50"/>
      <c r="L96" s="51"/>
      <c r="M96" s="178"/>
      <c r="N96" s="177"/>
      <c r="O96" s="177"/>
    </row>
    <row r="97" spans="1:15" ht="14.25">
      <c r="A97" s="161"/>
      <c r="B97" s="47"/>
      <c r="C97" s="47"/>
      <c r="D97" s="47"/>
      <c r="E97" s="47"/>
      <c r="F97" s="47"/>
      <c r="G97" s="110"/>
      <c r="H97" s="49"/>
      <c r="I97" s="50" t="s">
        <v>84</v>
      </c>
      <c r="J97" s="50"/>
      <c r="K97" s="50"/>
      <c r="L97" s="51"/>
      <c r="M97" s="88">
        <v>0</v>
      </c>
      <c r="N97" s="134">
        <v>0</v>
      </c>
      <c r="O97" s="177">
        <v>0</v>
      </c>
    </row>
    <row r="98" spans="1:15" ht="14.25">
      <c r="A98" s="161"/>
      <c r="B98" s="47"/>
      <c r="C98" s="47"/>
      <c r="D98" s="47"/>
      <c r="E98" s="47"/>
      <c r="F98" s="47"/>
      <c r="G98" s="110"/>
      <c r="H98" s="49"/>
      <c r="I98" s="50" t="s">
        <v>85</v>
      </c>
      <c r="J98" s="50"/>
      <c r="K98" s="50"/>
      <c r="L98" s="51"/>
      <c r="M98" s="44"/>
      <c r="N98" s="21"/>
      <c r="O98" s="21"/>
    </row>
    <row r="99" spans="1:15" ht="14.25">
      <c r="A99" s="161"/>
      <c r="B99" s="47"/>
      <c r="C99" s="47"/>
      <c r="D99" s="47"/>
      <c r="E99" s="47"/>
      <c r="F99" s="136"/>
      <c r="G99" s="48"/>
      <c r="H99" s="49" t="s">
        <v>86</v>
      </c>
      <c r="I99" s="50"/>
      <c r="J99" s="50"/>
      <c r="K99" s="50"/>
      <c r="L99" s="51"/>
      <c r="M99" s="166">
        <v>0</v>
      </c>
      <c r="N99" s="85">
        <v>12.678000000000001</v>
      </c>
      <c r="O99" s="85">
        <v>-12.678000000000001</v>
      </c>
    </row>
    <row r="100" spans="1:15" ht="14.25">
      <c r="A100" s="161"/>
      <c r="B100" s="47"/>
      <c r="C100" s="47"/>
      <c r="D100" s="47"/>
      <c r="E100" s="47"/>
      <c r="F100" s="136"/>
      <c r="G100" s="48"/>
      <c r="H100" s="49" t="s">
        <v>87</v>
      </c>
      <c r="I100" s="50"/>
      <c r="J100" s="50"/>
      <c r="K100" s="50"/>
      <c r="L100" s="51"/>
      <c r="M100" s="166"/>
      <c r="N100" s="85"/>
      <c r="O100" s="85"/>
    </row>
    <row r="101" spans="1:15" ht="14.25">
      <c r="A101" s="161"/>
      <c r="B101" s="47"/>
      <c r="C101" s="47"/>
      <c r="D101" s="47"/>
      <c r="E101" s="47"/>
      <c r="F101" s="136"/>
      <c r="G101" s="48"/>
      <c r="H101" s="49" t="s">
        <v>88</v>
      </c>
      <c r="I101" s="50"/>
      <c r="J101" s="50"/>
      <c r="K101" s="50"/>
      <c r="L101" s="51"/>
      <c r="M101" s="166">
        <v>0</v>
      </c>
      <c r="N101" s="85">
        <v>0</v>
      </c>
      <c r="O101" s="85">
        <v>0</v>
      </c>
    </row>
    <row r="102" spans="1:15" ht="14.25">
      <c r="A102" s="161"/>
      <c r="B102" s="47"/>
      <c r="C102" s="47"/>
      <c r="D102" s="47"/>
      <c r="E102" s="47"/>
      <c r="F102" s="136"/>
      <c r="G102" s="48"/>
      <c r="H102" s="49" t="s">
        <v>89</v>
      </c>
      <c r="I102" s="50"/>
      <c r="J102" s="50"/>
      <c r="K102" s="50"/>
      <c r="L102" s="51"/>
      <c r="M102" s="166">
        <v>0</v>
      </c>
      <c r="N102" s="85">
        <v>0</v>
      </c>
      <c r="O102" s="85">
        <v>0</v>
      </c>
    </row>
    <row r="103" spans="1:15" ht="14.25">
      <c r="A103" s="161"/>
      <c r="B103" s="47"/>
      <c r="C103" s="47"/>
      <c r="D103" s="47"/>
      <c r="E103" s="47"/>
      <c r="F103" s="136"/>
      <c r="G103" s="48"/>
      <c r="H103" s="49" t="s">
        <v>90</v>
      </c>
      <c r="I103" s="50"/>
      <c r="J103" s="50"/>
      <c r="K103" s="50"/>
      <c r="L103" s="51"/>
      <c r="M103" s="166"/>
      <c r="N103" s="85"/>
      <c r="O103" s="85"/>
    </row>
    <row r="104" spans="1:15" ht="14.25">
      <c r="A104" s="161"/>
      <c r="B104" s="47"/>
      <c r="C104" s="47"/>
      <c r="D104" s="47"/>
      <c r="E104" s="47"/>
      <c r="F104" s="136"/>
      <c r="G104" s="48"/>
      <c r="H104" s="49" t="s">
        <v>91</v>
      </c>
      <c r="I104" s="50"/>
      <c r="J104" s="50"/>
      <c r="K104" s="50"/>
      <c r="L104" s="51"/>
      <c r="M104" s="166">
        <v>0</v>
      </c>
      <c r="N104" s="85">
        <v>0</v>
      </c>
      <c r="O104" s="85">
        <v>0</v>
      </c>
    </row>
    <row r="105" spans="1:15" ht="14.25">
      <c r="A105" s="161"/>
      <c r="B105" s="47"/>
      <c r="C105" s="47"/>
      <c r="D105" s="47"/>
      <c r="E105" s="47"/>
      <c r="F105" s="47"/>
      <c r="G105" s="110"/>
      <c r="H105" s="49"/>
      <c r="I105" s="50" t="s">
        <v>92</v>
      </c>
      <c r="J105" s="50"/>
      <c r="K105" s="50"/>
      <c r="L105" s="51"/>
      <c r="M105" s="166">
        <v>0</v>
      </c>
      <c r="N105" s="85">
        <v>0</v>
      </c>
      <c r="O105" s="85">
        <v>0</v>
      </c>
    </row>
    <row r="106" spans="1:15" ht="14.25">
      <c r="A106" s="161"/>
      <c r="B106" s="47"/>
      <c r="C106" s="47"/>
      <c r="D106" s="47"/>
      <c r="E106" s="47"/>
      <c r="F106" s="47"/>
      <c r="G106" s="110"/>
      <c r="H106" s="49"/>
      <c r="I106" s="50" t="s">
        <v>33</v>
      </c>
      <c r="J106" s="50"/>
      <c r="K106" s="50"/>
      <c r="L106" s="51"/>
      <c r="M106" s="166">
        <v>0</v>
      </c>
      <c r="N106" s="85">
        <v>0</v>
      </c>
      <c r="O106" s="85">
        <v>0</v>
      </c>
    </row>
    <row r="107" spans="1:15" ht="14.25">
      <c r="A107" s="161"/>
      <c r="B107" s="47"/>
      <c r="C107" s="47"/>
      <c r="D107" s="47"/>
      <c r="E107" s="47"/>
      <c r="F107" s="136"/>
      <c r="G107" s="48"/>
      <c r="H107" s="49" t="s">
        <v>33</v>
      </c>
      <c r="I107" s="50"/>
      <c r="J107" s="50"/>
      <c r="K107" s="50"/>
      <c r="L107" s="51"/>
      <c r="M107" s="166">
        <v>0</v>
      </c>
      <c r="N107" s="85">
        <v>0</v>
      </c>
      <c r="O107" s="85">
        <v>0</v>
      </c>
    </row>
    <row r="108" spans="1:15" ht="14.25">
      <c r="A108" s="161"/>
      <c r="B108" s="47"/>
      <c r="C108" s="47"/>
      <c r="D108" s="47"/>
      <c r="E108" s="47"/>
      <c r="F108" s="136"/>
      <c r="G108" s="48"/>
      <c r="H108" s="49" t="s">
        <v>93</v>
      </c>
      <c r="I108" s="50"/>
      <c r="J108" s="50"/>
      <c r="K108" s="50"/>
      <c r="L108" s="51"/>
      <c r="M108" s="166">
        <v>0</v>
      </c>
      <c r="N108" s="85">
        <v>0</v>
      </c>
      <c r="O108" s="85">
        <v>0</v>
      </c>
    </row>
    <row r="109" spans="1:15" ht="14.25">
      <c r="A109" s="161"/>
      <c r="B109" s="136"/>
      <c r="C109" s="136"/>
      <c r="D109" s="136"/>
      <c r="E109" s="47"/>
      <c r="F109" s="47" t="s">
        <v>94</v>
      </c>
      <c r="G109" s="48"/>
      <c r="H109" s="49"/>
      <c r="I109" s="50"/>
      <c r="J109" s="50"/>
      <c r="K109" s="50"/>
      <c r="L109" s="51"/>
      <c r="M109" s="44">
        <v>0.16</v>
      </c>
      <c r="N109" s="21">
        <v>2.8</v>
      </c>
      <c r="O109" s="21">
        <v>-2.64</v>
      </c>
    </row>
    <row r="110" spans="1:15" ht="14.25">
      <c r="A110" s="161"/>
      <c r="B110" s="47"/>
      <c r="C110" s="47"/>
      <c r="D110" s="47"/>
      <c r="E110" s="136"/>
      <c r="F110" s="47"/>
      <c r="G110" s="48" t="s">
        <v>149</v>
      </c>
      <c r="H110" s="49"/>
      <c r="I110" s="50"/>
      <c r="J110" s="50"/>
      <c r="K110" s="50"/>
      <c r="L110" s="51"/>
      <c r="M110" s="44">
        <v>0</v>
      </c>
      <c r="N110" s="21">
        <v>0</v>
      </c>
      <c r="O110" s="21">
        <v>0</v>
      </c>
    </row>
    <row r="111" spans="1:15" ht="14.25">
      <c r="A111" s="161"/>
      <c r="B111" s="47"/>
      <c r="C111" s="47"/>
      <c r="D111" s="47"/>
      <c r="E111" s="136"/>
      <c r="F111" s="47"/>
      <c r="G111" s="48" t="s">
        <v>96</v>
      </c>
      <c r="H111" s="49"/>
      <c r="I111" s="50"/>
      <c r="J111" s="50"/>
      <c r="K111" s="50"/>
      <c r="L111" s="51"/>
      <c r="M111" s="44">
        <v>0.16</v>
      </c>
      <c r="N111" s="21">
        <v>2.8</v>
      </c>
      <c r="O111" s="44">
        <v>-2.64</v>
      </c>
    </row>
    <row r="112" spans="1:15" ht="14.25">
      <c r="A112" s="161"/>
      <c r="B112" s="136"/>
      <c r="C112" s="136"/>
      <c r="D112" s="136"/>
      <c r="E112" s="47"/>
      <c r="F112" s="47" t="s">
        <v>97</v>
      </c>
      <c r="G112" s="48"/>
      <c r="H112" s="49"/>
      <c r="I112" s="50"/>
      <c r="J112" s="50"/>
      <c r="K112" s="50"/>
      <c r="L112" s="51"/>
      <c r="M112" s="44">
        <v>175.5</v>
      </c>
      <c r="N112" s="21">
        <v>14.59</v>
      </c>
      <c r="O112" s="21">
        <v>160.91</v>
      </c>
    </row>
    <row r="113" spans="1:15" ht="14.25">
      <c r="A113" s="161"/>
      <c r="B113" s="47"/>
      <c r="C113" s="47"/>
      <c r="D113" s="47"/>
      <c r="E113" s="136"/>
      <c r="F113" s="47"/>
      <c r="G113" s="48" t="s">
        <v>98</v>
      </c>
      <c r="H113" s="49"/>
      <c r="I113" s="50"/>
      <c r="J113" s="50"/>
      <c r="K113" s="50"/>
      <c r="L113" s="51"/>
      <c r="M113" s="44">
        <v>43</v>
      </c>
      <c r="N113" s="21">
        <v>11.852</v>
      </c>
      <c r="O113" s="21">
        <v>31.148</v>
      </c>
    </row>
    <row r="114" spans="1:15" ht="15">
      <c r="A114" s="143"/>
      <c r="B114" s="174"/>
      <c r="C114" s="174"/>
      <c r="D114" s="174"/>
      <c r="E114" s="151"/>
      <c r="F114" s="151"/>
      <c r="G114" s="179" t="s">
        <v>99</v>
      </c>
      <c r="H114" s="153"/>
      <c r="I114" s="154"/>
      <c r="J114" s="152"/>
      <c r="K114" s="152"/>
      <c r="L114" s="155"/>
      <c r="M114" s="44">
        <v>130</v>
      </c>
      <c r="N114" s="21">
        <v>0</v>
      </c>
      <c r="O114" s="21">
        <v>130</v>
      </c>
    </row>
    <row r="115" spans="1:15" ht="14.25">
      <c r="A115" s="161"/>
      <c r="B115" s="47"/>
      <c r="C115" s="47"/>
      <c r="D115" s="47"/>
      <c r="E115" s="136"/>
      <c r="F115" s="47"/>
      <c r="G115" s="48" t="s">
        <v>33</v>
      </c>
      <c r="H115" s="49"/>
      <c r="I115" s="50"/>
      <c r="J115" s="50"/>
      <c r="K115" s="50"/>
      <c r="L115" s="51"/>
      <c r="M115" s="44">
        <v>2.5</v>
      </c>
      <c r="N115" s="21">
        <v>2.738</v>
      </c>
      <c r="O115" s="21">
        <v>-0.23799999999999999</v>
      </c>
    </row>
    <row r="116" spans="1:15" ht="14.25">
      <c r="A116" s="161"/>
      <c r="B116" s="47"/>
      <c r="C116" s="47"/>
      <c r="D116" s="47"/>
      <c r="F116" s="136" t="s">
        <v>150</v>
      </c>
      <c r="G116" s="48"/>
      <c r="H116" s="49"/>
      <c r="I116" s="50"/>
      <c r="J116" s="50"/>
      <c r="K116" s="50"/>
      <c r="L116" s="51"/>
      <c r="M116" s="44">
        <v>393.59399999999999</v>
      </c>
      <c r="N116" s="21">
        <v>18.625</v>
      </c>
      <c r="O116" s="21">
        <v>374.96899999999999</v>
      </c>
    </row>
    <row r="117" spans="1:15" ht="14.25">
      <c r="A117" s="161"/>
      <c r="B117" s="180"/>
      <c r="C117" s="181"/>
      <c r="D117" s="181"/>
      <c r="E117" s="182"/>
      <c r="F117" s="183"/>
      <c r="G117" s="94"/>
      <c r="H117" s="95"/>
      <c r="I117" s="96"/>
      <c r="J117" s="96"/>
      <c r="K117" s="96"/>
      <c r="L117" s="97"/>
      <c r="M117" s="172"/>
      <c r="N117" s="173"/>
      <c r="O117" s="173"/>
    </row>
    <row r="118" spans="1:15" ht="15">
      <c r="A118" s="161"/>
      <c r="B118" s="229" t="s">
        <v>3</v>
      </c>
      <c r="C118" s="230"/>
      <c r="D118" s="230"/>
      <c r="E118" s="230"/>
      <c r="F118" s="230"/>
      <c r="G118" s="231"/>
      <c r="H118" s="232"/>
      <c r="I118" s="233"/>
      <c r="J118" s="231"/>
      <c r="K118" s="231"/>
      <c r="L118" s="234"/>
      <c r="M118" s="237" t="s">
        <v>4</v>
      </c>
      <c r="N118" s="237" t="s">
        <v>5</v>
      </c>
      <c r="O118" s="238" t="s">
        <v>6</v>
      </c>
    </row>
    <row r="119" spans="1:15" ht="15">
      <c r="A119" s="142"/>
      <c r="B119" s="184"/>
      <c r="C119" s="184"/>
      <c r="D119" s="184"/>
      <c r="E119" s="184"/>
      <c r="F119" s="184"/>
      <c r="G119" s="185"/>
      <c r="H119" s="186"/>
      <c r="I119" s="187"/>
      <c r="J119" s="185"/>
      <c r="K119" s="185"/>
      <c r="L119" s="142"/>
      <c r="M119" s="188"/>
      <c r="N119" s="189"/>
      <c r="O119" s="189"/>
    </row>
    <row r="120" spans="1:15" ht="15">
      <c r="A120" s="161"/>
      <c r="B120" s="47"/>
      <c r="C120" s="47"/>
      <c r="D120" s="47"/>
      <c r="E120" s="190" t="s">
        <v>101</v>
      </c>
      <c r="F120" s="47"/>
      <c r="G120" s="48"/>
      <c r="H120" s="49"/>
      <c r="I120" s="50"/>
      <c r="J120" s="50"/>
      <c r="K120" s="50"/>
      <c r="L120" s="51"/>
      <c r="M120" s="44">
        <v>362.6</v>
      </c>
      <c r="N120" s="21">
        <v>384.3</v>
      </c>
      <c r="O120" s="21">
        <v>-21.7</v>
      </c>
    </row>
    <row r="121" spans="1:15" ht="14.25">
      <c r="A121" s="161"/>
      <c r="B121" s="47"/>
      <c r="C121" s="47"/>
      <c r="D121" s="47"/>
      <c r="E121" s="136"/>
      <c r="F121" s="47" t="s">
        <v>102</v>
      </c>
      <c r="G121" s="48"/>
      <c r="H121" s="49"/>
      <c r="I121" s="50"/>
      <c r="J121" s="50"/>
      <c r="K121" s="50"/>
      <c r="L121" s="51"/>
      <c r="M121" s="44">
        <v>50</v>
      </c>
      <c r="N121" s="21">
        <v>51.1</v>
      </c>
      <c r="O121" s="21">
        <v>-1.1000000000000001</v>
      </c>
    </row>
    <row r="122" spans="1:15" ht="14.25">
      <c r="A122" s="161"/>
      <c r="B122" s="47"/>
      <c r="C122" s="47"/>
      <c r="D122" s="47"/>
      <c r="E122" s="136"/>
      <c r="F122" s="47" t="s">
        <v>103</v>
      </c>
      <c r="G122" s="48"/>
      <c r="H122" s="49"/>
      <c r="I122" s="50"/>
      <c r="J122" s="50"/>
      <c r="K122" s="50"/>
      <c r="L122" s="51"/>
      <c r="M122" s="44">
        <v>312.60000000000002</v>
      </c>
      <c r="N122" s="21">
        <v>333.2</v>
      </c>
      <c r="O122" s="21">
        <v>-20.6</v>
      </c>
    </row>
    <row r="123" spans="1:15" ht="14.25">
      <c r="A123" s="161"/>
      <c r="B123" s="47"/>
      <c r="C123" s="47"/>
      <c r="D123" s="47"/>
      <c r="E123" s="136"/>
      <c r="F123" s="47"/>
      <c r="G123" s="48" t="s">
        <v>104</v>
      </c>
      <c r="H123" s="49"/>
      <c r="I123" s="50"/>
      <c r="J123" s="50"/>
      <c r="K123" s="50"/>
      <c r="L123" s="51"/>
      <c r="M123" s="44"/>
      <c r="N123" s="21"/>
      <c r="O123" s="21"/>
    </row>
    <row r="124" spans="1:15" ht="14.25">
      <c r="A124" s="161"/>
      <c r="B124" s="47"/>
      <c r="C124" s="47"/>
      <c r="D124" s="47"/>
      <c r="E124" s="136"/>
      <c r="F124" s="47"/>
      <c r="G124" s="48"/>
      <c r="H124" s="49" t="s">
        <v>105</v>
      </c>
      <c r="I124" s="50"/>
      <c r="J124" s="50"/>
      <c r="K124" s="50"/>
      <c r="L124" s="51"/>
      <c r="M124" s="166">
        <v>38</v>
      </c>
      <c r="N124" s="85">
        <v>12</v>
      </c>
      <c r="O124" s="85">
        <v>26</v>
      </c>
    </row>
    <row r="125" spans="1:15" ht="14.25">
      <c r="A125" s="161"/>
      <c r="B125" s="47"/>
      <c r="C125" s="47"/>
      <c r="D125" s="47"/>
      <c r="E125" s="136"/>
      <c r="F125" s="47"/>
      <c r="G125" s="48"/>
      <c r="H125" s="49" t="s">
        <v>106</v>
      </c>
      <c r="I125" s="50"/>
      <c r="J125" s="50"/>
      <c r="K125" s="50"/>
      <c r="L125" s="51"/>
      <c r="M125" s="65">
        <v>45.3</v>
      </c>
      <c r="N125" s="65">
        <v>42.9</v>
      </c>
      <c r="O125" s="65">
        <v>2.4</v>
      </c>
    </row>
    <row r="126" spans="1:15" ht="14.25">
      <c r="A126" s="161"/>
      <c r="B126" s="47"/>
      <c r="C126" s="47"/>
      <c r="D126" s="47"/>
      <c r="E126" s="136"/>
      <c r="F126" s="47"/>
      <c r="G126" s="48"/>
      <c r="H126" s="49"/>
      <c r="I126" s="50"/>
      <c r="J126" s="50"/>
      <c r="K126" s="50"/>
      <c r="L126" s="51"/>
      <c r="M126" s="166"/>
      <c r="N126" s="85"/>
      <c r="O126" s="85"/>
    </row>
    <row r="127" spans="1:15" ht="15">
      <c r="A127" s="161"/>
      <c r="B127" s="136"/>
      <c r="C127" s="136"/>
      <c r="D127" s="136"/>
      <c r="E127" s="108" t="s">
        <v>107</v>
      </c>
      <c r="F127" s="47"/>
      <c r="G127" s="48"/>
      <c r="H127" s="49"/>
      <c r="I127" s="50"/>
      <c r="J127" s="50"/>
      <c r="K127" s="50"/>
      <c r="L127" s="51"/>
      <c r="M127" s="44">
        <v>31.7</v>
      </c>
      <c r="N127" s="21">
        <v>17.798999999999999</v>
      </c>
      <c r="O127" s="21">
        <v>13.901</v>
      </c>
    </row>
    <row r="128" spans="1:15" ht="14.25">
      <c r="A128" s="161"/>
      <c r="B128" s="47"/>
      <c r="C128" s="47"/>
      <c r="D128" s="47"/>
      <c r="E128" s="136"/>
      <c r="F128" s="47" t="s">
        <v>108</v>
      </c>
      <c r="G128" s="48"/>
      <c r="H128" s="49"/>
      <c r="I128" s="50"/>
      <c r="J128" s="50"/>
      <c r="K128" s="50"/>
      <c r="L128" s="51"/>
      <c r="M128" s="44">
        <v>14.7</v>
      </c>
      <c r="N128" s="21">
        <v>0</v>
      </c>
      <c r="O128" s="21">
        <v>14.7</v>
      </c>
    </row>
    <row r="129" spans="1:15" ht="14.25">
      <c r="A129" s="161"/>
      <c r="B129" s="47"/>
      <c r="C129" s="47"/>
      <c r="D129" s="47"/>
      <c r="E129" s="136"/>
      <c r="F129" s="47" t="s">
        <v>109</v>
      </c>
      <c r="G129" s="48"/>
      <c r="H129" s="49"/>
      <c r="I129" s="50"/>
      <c r="J129" s="50"/>
      <c r="K129" s="50"/>
      <c r="L129" s="51"/>
      <c r="M129" s="44">
        <v>17</v>
      </c>
      <c r="N129" s="21">
        <v>17.798999999999999</v>
      </c>
      <c r="O129" s="21">
        <v>-0.79899999999999949</v>
      </c>
    </row>
    <row r="130" spans="1:15" ht="14.25">
      <c r="A130" s="161"/>
      <c r="B130" s="47"/>
      <c r="C130" s="47"/>
      <c r="D130" s="47"/>
      <c r="E130" s="47"/>
      <c r="F130" s="136"/>
      <c r="G130" s="48" t="s">
        <v>110</v>
      </c>
      <c r="H130" s="49"/>
      <c r="I130" s="50"/>
      <c r="J130" s="50"/>
      <c r="K130" s="50"/>
      <c r="L130" s="51"/>
      <c r="M130" s="44">
        <v>0</v>
      </c>
      <c r="N130" s="21">
        <v>0</v>
      </c>
      <c r="O130" s="21">
        <v>0</v>
      </c>
    </row>
    <row r="131" spans="1:15" ht="14.25">
      <c r="A131" s="161"/>
      <c r="B131" s="47"/>
      <c r="C131" s="47"/>
      <c r="D131" s="47"/>
      <c r="E131" s="47"/>
      <c r="F131" s="136"/>
      <c r="G131" s="48" t="s">
        <v>111</v>
      </c>
      <c r="H131" s="49"/>
      <c r="I131" s="50"/>
      <c r="J131" s="50"/>
      <c r="K131" s="50"/>
      <c r="L131" s="51"/>
      <c r="M131" s="44">
        <v>17</v>
      </c>
      <c r="N131" s="21">
        <v>17.798999999999999</v>
      </c>
      <c r="O131" s="21">
        <v>-0.79899999999999949</v>
      </c>
    </row>
    <row r="132" spans="1:15" ht="14.25">
      <c r="A132" s="161"/>
      <c r="B132" s="180"/>
      <c r="C132" s="181"/>
      <c r="D132" s="181"/>
      <c r="E132" s="181"/>
      <c r="F132" s="183"/>
      <c r="G132" s="94"/>
      <c r="H132" s="95"/>
      <c r="I132" s="96"/>
      <c r="J132" s="96"/>
      <c r="K132" s="96"/>
      <c r="L132" s="97"/>
      <c r="M132" s="172"/>
      <c r="N132" s="173"/>
      <c r="O132" s="173"/>
    </row>
    <row r="133" spans="1:15" ht="15">
      <c r="A133" s="191"/>
      <c r="B133" s="163" t="s">
        <v>112</v>
      </c>
      <c r="C133" s="47"/>
      <c r="D133" s="47"/>
      <c r="E133" s="136"/>
      <c r="F133" s="47"/>
      <c r="G133" s="48"/>
      <c r="H133" s="49"/>
      <c r="I133" s="50"/>
      <c r="J133" s="48"/>
      <c r="K133" s="48"/>
      <c r="L133" s="51"/>
      <c r="M133" s="44">
        <v>1316.5</v>
      </c>
      <c r="N133" s="21">
        <v>1166.4000000000001</v>
      </c>
      <c r="O133" s="21">
        <v>150.1</v>
      </c>
    </row>
    <row r="134" spans="1:15" ht="15">
      <c r="A134" s="191"/>
      <c r="B134" s="163"/>
      <c r="C134" s="163" t="s">
        <v>113</v>
      </c>
      <c r="D134" s="163"/>
      <c r="E134" s="156"/>
      <c r="F134" s="163"/>
      <c r="G134" s="192"/>
      <c r="H134" s="193"/>
      <c r="I134" s="194"/>
      <c r="J134" s="192"/>
      <c r="K134" s="192"/>
      <c r="L134" s="195"/>
      <c r="M134" s="44">
        <v>0</v>
      </c>
      <c r="N134" s="21">
        <v>0</v>
      </c>
      <c r="O134" s="21">
        <v>0</v>
      </c>
    </row>
    <row r="135" spans="1:15" ht="15">
      <c r="A135" s="191"/>
      <c r="B135" s="163"/>
      <c r="C135" s="163" t="s">
        <v>158</v>
      </c>
      <c r="D135" s="163"/>
      <c r="E135" s="156"/>
      <c r="F135" s="163"/>
      <c r="G135" s="192"/>
      <c r="H135" s="193"/>
      <c r="I135" s="194"/>
      <c r="J135" s="192"/>
      <c r="K135" s="192"/>
      <c r="L135" s="195"/>
      <c r="M135" s="44">
        <v>1316.5</v>
      </c>
      <c r="N135" s="21">
        <v>1166.4000000000001</v>
      </c>
      <c r="O135" s="21">
        <v>150.1</v>
      </c>
    </row>
    <row r="136" spans="1:15" ht="15">
      <c r="A136" s="191"/>
      <c r="B136" s="163"/>
      <c r="C136" s="47"/>
      <c r="D136" s="47" t="s">
        <v>115</v>
      </c>
      <c r="E136" s="136"/>
      <c r="F136" s="47"/>
      <c r="G136" s="48"/>
      <c r="H136" s="49"/>
      <c r="I136" s="50"/>
      <c r="J136" s="48"/>
      <c r="K136" s="48"/>
      <c r="L136" s="51"/>
      <c r="M136" s="44">
        <v>105</v>
      </c>
      <c r="N136" s="21">
        <v>140</v>
      </c>
      <c r="O136" s="21">
        <v>-35</v>
      </c>
    </row>
    <row r="137" spans="1:15" ht="15">
      <c r="A137" s="191"/>
      <c r="B137" s="163"/>
      <c r="C137" s="47"/>
      <c r="D137" s="47"/>
      <c r="E137" s="136" t="s">
        <v>116</v>
      </c>
      <c r="F137" s="47"/>
      <c r="G137" s="48"/>
      <c r="H137" s="49"/>
      <c r="I137" s="50"/>
      <c r="J137" s="48"/>
      <c r="K137" s="48"/>
      <c r="L137" s="51"/>
      <c r="M137" s="44">
        <v>0</v>
      </c>
      <c r="N137" s="21">
        <v>140</v>
      </c>
      <c r="O137" s="21">
        <v>-140</v>
      </c>
    </row>
    <row r="138" spans="1:15" ht="15">
      <c r="A138" s="191"/>
      <c r="B138" s="163"/>
      <c r="C138" s="47"/>
      <c r="D138" s="47"/>
      <c r="E138" s="136" t="s">
        <v>117</v>
      </c>
      <c r="F138" s="47"/>
      <c r="G138" s="48"/>
      <c r="H138" s="49"/>
      <c r="I138" s="50"/>
      <c r="J138" s="48"/>
      <c r="K138" s="48"/>
      <c r="L138" s="51"/>
      <c r="M138" s="44">
        <v>105</v>
      </c>
      <c r="N138" s="21">
        <v>0</v>
      </c>
      <c r="O138" s="21">
        <v>105</v>
      </c>
    </row>
    <row r="139" spans="1:15" ht="15">
      <c r="A139" s="191"/>
      <c r="B139" s="163"/>
      <c r="C139" s="47"/>
      <c r="D139" s="47" t="s">
        <v>118</v>
      </c>
      <c r="E139" s="136"/>
      <c r="F139" s="47"/>
      <c r="G139" s="48"/>
      <c r="H139" s="49"/>
      <c r="I139" s="50"/>
      <c r="J139" s="48"/>
      <c r="K139" s="48"/>
      <c r="L139" s="51"/>
      <c r="M139" s="44">
        <v>337</v>
      </c>
      <c r="N139" s="21">
        <v>285</v>
      </c>
      <c r="O139" s="21">
        <v>52</v>
      </c>
    </row>
    <row r="140" spans="1:15" ht="15">
      <c r="A140" s="191"/>
      <c r="B140" s="163"/>
      <c r="C140" s="47"/>
      <c r="D140" s="47"/>
      <c r="E140" s="136" t="s">
        <v>119</v>
      </c>
      <c r="F140" s="47"/>
      <c r="G140" s="48"/>
      <c r="H140" s="49"/>
      <c r="I140" s="50"/>
      <c r="J140" s="48"/>
      <c r="K140" s="48"/>
      <c r="L140" s="51"/>
      <c r="M140" s="44">
        <v>0</v>
      </c>
      <c r="N140" s="21">
        <v>285</v>
      </c>
      <c r="O140" s="21">
        <v>-285</v>
      </c>
    </row>
    <row r="141" spans="1:15" ht="15">
      <c r="A141" s="191"/>
      <c r="B141" s="163"/>
      <c r="C141" s="47"/>
      <c r="D141" s="47"/>
      <c r="E141" s="136" t="s">
        <v>120</v>
      </c>
      <c r="F141" s="47"/>
      <c r="G141" s="48"/>
      <c r="H141" s="49"/>
      <c r="I141" s="50"/>
      <c r="J141" s="48"/>
      <c r="K141" s="48"/>
      <c r="L141" s="51"/>
      <c r="M141" s="44">
        <v>337</v>
      </c>
      <c r="N141" s="21">
        <v>0</v>
      </c>
      <c r="O141" s="21">
        <v>337</v>
      </c>
    </row>
    <row r="142" spans="1:15" ht="15">
      <c r="A142" s="191"/>
      <c r="B142" s="163"/>
      <c r="C142" s="47"/>
      <c r="D142" s="136" t="s">
        <v>155</v>
      </c>
      <c r="E142" s="136"/>
      <c r="F142" s="47"/>
      <c r="G142" s="48"/>
      <c r="H142" s="49"/>
      <c r="I142" s="50"/>
      <c r="J142" s="48"/>
      <c r="K142" s="48"/>
      <c r="L142" s="51"/>
      <c r="M142" s="44">
        <v>0</v>
      </c>
      <c r="N142" s="21">
        <v>0</v>
      </c>
      <c r="O142" s="21">
        <v>0</v>
      </c>
    </row>
    <row r="143" spans="1:15" ht="15">
      <c r="A143" s="191"/>
      <c r="B143" s="163"/>
      <c r="C143" s="47"/>
      <c r="D143" s="47" t="s">
        <v>122</v>
      </c>
      <c r="E143" s="136"/>
      <c r="F143" s="47"/>
      <c r="G143" s="48"/>
      <c r="H143" s="49"/>
      <c r="I143" s="50"/>
      <c r="J143" s="48"/>
      <c r="K143" s="48"/>
      <c r="L143" s="51"/>
      <c r="M143" s="44">
        <v>874.5</v>
      </c>
      <c r="N143" s="21">
        <v>347.6</v>
      </c>
      <c r="O143" s="21">
        <v>526.9</v>
      </c>
    </row>
    <row r="144" spans="1:15" ht="15">
      <c r="A144" s="191"/>
      <c r="B144" s="163"/>
      <c r="C144" s="47"/>
      <c r="D144" s="47"/>
      <c r="E144" s="136" t="s">
        <v>157</v>
      </c>
      <c r="F144" s="47"/>
      <c r="G144" s="48"/>
      <c r="H144" s="49"/>
      <c r="I144" s="50"/>
      <c r="J144" s="48"/>
      <c r="K144" s="48"/>
      <c r="L144" s="51"/>
      <c r="M144" s="44">
        <v>0</v>
      </c>
      <c r="N144" s="21">
        <v>347.6</v>
      </c>
      <c r="O144" s="21">
        <v>-347.6</v>
      </c>
    </row>
    <row r="145" spans="1:15" ht="15">
      <c r="A145" s="191"/>
      <c r="B145" s="163"/>
      <c r="C145" s="47"/>
      <c r="D145" s="47"/>
      <c r="E145" s="136" t="s">
        <v>159</v>
      </c>
      <c r="F145" s="47"/>
      <c r="G145" s="48"/>
      <c r="H145" s="49"/>
      <c r="I145" s="50"/>
      <c r="J145" s="48"/>
      <c r="K145" s="48"/>
      <c r="L145" s="51"/>
      <c r="M145" s="44">
        <v>874.5</v>
      </c>
      <c r="N145" s="21">
        <v>0</v>
      </c>
      <c r="O145" s="21">
        <v>874.5</v>
      </c>
    </row>
    <row r="146" spans="1:15" ht="14.25">
      <c r="A146" s="191"/>
      <c r="B146" s="47"/>
      <c r="C146" s="47"/>
      <c r="D146" s="47" t="s">
        <v>123</v>
      </c>
      <c r="E146" s="136"/>
      <c r="F146" s="47"/>
      <c r="G146" s="48"/>
      <c r="H146" s="49"/>
      <c r="I146" s="50"/>
      <c r="J146" s="110"/>
      <c r="K146" s="110"/>
      <c r="L146" s="51"/>
      <c r="M146" s="44">
        <v>0</v>
      </c>
      <c r="N146" s="21">
        <v>393.8</v>
      </c>
      <c r="O146" s="21">
        <v>-393.8</v>
      </c>
    </row>
    <row r="147" spans="1:15" ht="14.25">
      <c r="A147" s="191"/>
      <c r="B147" s="47"/>
      <c r="C147" s="47"/>
      <c r="D147" s="47"/>
      <c r="E147" s="136"/>
      <c r="F147" s="47"/>
      <c r="G147" s="48"/>
      <c r="H147" s="49"/>
      <c r="I147" s="50"/>
      <c r="J147" s="110"/>
      <c r="K147" s="110"/>
      <c r="L147" s="51"/>
      <c r="M147" s="131"/>
      <c r="N147" s="115"/>
      <c r="O147" s="115"/>
    </row>
    <row r="148" spans="1:15" ht="15">
      <c r="A148" s="191"/>
      <c r="B148" s="163" t="s">
        <v>124</v>
      </c>
      <c r="C148" s="47"/>
      <c r="D148" s="47"/>
      <c r="E148" s="47"/>
      <c r="F148" s="47"/>
      <c r="G148" s="48"/>
      <c r="H148" s="49"/>
      <c r="I148" s="50"/>
      <c r="J148" s="48"/>
      <c r="K148" s="48"/>
      <c r="L148" s="121"/>
      <c r="M148" s="44"/>
      <c r="N148" s="21"/>
      <c r="O148" s="44">
        <v>103.93800000000095</v>
      </c>
    </row>
    <row r="149" spans="1:15" ht="15">
      <c r="A149" s="143"/>
      <c r="B149" s="196"/>
      <c r="C149" s="196"/>
      <c r="D149" s="196"/>
      <c r="E149" s="144"/>
      <c r="F149" s="144"/>
      <c r="G149" s="140"/>
      <c r="H149" s="145"/>
      <c r="I149" s="146"/>
      <c r="J149" s="140"/>
      <c r="K149" s="140"/>
      <c r="L149" s="147"/>
      <c r="M149" s="131"/>
      <c r="N149" s="115"/>
      <c r="O149" s="115"/>
    </row>
    <row r="150" spans="1:15" ht="14.25">
      <c r="A150" s="160"/>
      <c r="B150" s="117" t="s">
        <v>125</v>
      </c>
      <c r="C150" s="118"/>
      <c r="D150" s="118"/>
      <c r="E150" s="34"/>
      <c r="F150" s="34"/>
      <c r="G150" s="35"/>
      <c r="H150" s="36"/>
      <c r="I150" s="37"/>
      <c r="J150" s="35"/>
      <c r="K150" s="35"/>
      <c r="L150" s="116"/>
      <c r="M150" s="115"/>
      <c r="N150" s="119"/>
      <c r="O150" s="119"/>
    </row>
    <row r="151" spans="1:15" ht="14.25">
      <c r="A151" s="161"/>
      <c r="B151" s="42"/>
      <c r="C151" s="34"/>
      <c r="D151" s="34"/>
      <c r="E151" s="34"/>
      <c r="F151" s="34"/>
      <c r="G151" s="35"/>
      <c r="H151" s="36"/>
      <c r="I151" s="37"/>
      <c r="J151" s="35"/>
      <c r="K151" s="35"/>
      <c r="L151" s="116"/>
      <c r="M151" s="119"/>
      <c r="N151" s="119"/>
      <c r="O151" s="119"/>
    </row>
    <row r="152" spans="1:15" ht="14.25">
      <c r="A152" s="161"/>
      <c r="B152" s="46" t="s">
        <v>126</v>
      </c>
      <c r="C152" s="47"/>
      <c r="D152" s="47"/>
      <c r="E152" s="26"/>
      <c r="F152" s="26"/>
      <c r="G152" s="48"/>
      <c r="H152" s="49"/>
      <c r="I152" s="50"/>
      <c r="J152" s="48"/>
      <c r="K152" s="48"/>
      <c r="L152" s="121"/>
      <c r="M152" s="22">
        <v>0</v>
      </c>
      <c r="N152" s="22">
        <v>0</v>
      </c>
      <c r="O152" s="22">
        <v>0</v>
      </c>
    </row>
    <row r="153" spans="1:15" ht="14.25">
      <c r="A153" s="161"/>
      <c r="B153" s="46"/>
      <c r="C153" s="47"/>
      <c r="D153" s="47"/>
      <c r="E153" s="47" t="s">
        <v>127</v>
      </c>
      <c r="F153" s="47"/>
      <c r="G153" s="2"/>
      <c r="H153" s="49"/>
      <c r="I153" s="50"/>
      <c r="J153" s="48"/>
      <c r="K153" s="48"/>
      <c r="L153" s="121"/>
      <c r="M153" s="22">
        <v>0</v>
      </c>
      <c r="N153" s="22">
        <v>0</v>
      </c>
      <c r="O153" s="22">
        <v>0</v>
      </c>
    </row>
    <row r="154" spans="1:15" ht="14.25">
      <c r="A154" s="161"/>
      <c r="B154" s="46"/>
      <c r="C154" s="47"/>
      <c r="D154" s="47"/>
      <c r="E154" s="47" t="s">
        <v>128</v>
      </c>
      <c r="F154" s="47"/>
      <c r="G154" s="2"/>
      <c r="H154" s="49"/>
      <c r="I154" s="50"/>
      <c r="J154" s="48"/>
      <c r="K154" s="48"/>
      <c r="L154" s="121"/>
      <c r="M154" s="22">
        <v>0</v>
      </c>
      <c r="N154" s="22">
        <v>0</v>
      </c>
      <c r="O154" s="22">
        <v>0</v>
      </c>
    </row>
    <row r="155" spans="1:15" ht="14.25">
      <c r="A155" s="161"/>
      <c r="B155" s="46"/>
      <c r="C155" s="47"/>
      <c r="D155" s="47"/>
      <c r="E155" s="47" t="s">
        <v>129</v>
      </c>
      <c r="F155" s="47"/>
      <c r="G155" s="2"/>
      <c r="H155" s="49"/>
      <c r="I155" s="50"/>
      <c r="J155" s="48"/>
      <c r="K155" s="48"/>
      <c r="L155" s="121"/>
      <c r="M155" s="22">
        <v>0</v>
      </c>
      <c r="N155" s="22">
        <v>0</v>
      </c>
      <c r="O155" s="22">
        <v>0</v>
      </c>
    </row>
    <row r="156" spans="1:15" ht="14.25">
      <c r="A156" s="161"/>
      <c r="B156" s="46"/>
      <c r="C156" s="47"/>
      <c r="D156" s="47"/>
      <c r="E156" s="47" t="s">
        <v>130</v>
      </c>
      <c r="F156" s="47"/>
      <c r="G156" s="2"/>
      <c r="H156" s="49"/>
      <c r="I156" s="50"/>
      <c r="J156" s="48"/>
      <c r="K156" s="48"/>
      <c r="L156" s="121"/>
      <c r="M156" s="22">
        <v>0</v>
      </c>
      <c r="N156" s="22">
        <v>0</v>
      </c>
      <c r="O156" s="22">
        <v>0</v>
      </c>
    </row>
    <row r="157" spans="1:15" ht="14.25">
      <c r="A157" s="161"/>
      <c r="B157" s="42"/>
      <c r="C157" s="34"/>
      <c r="D157" s="34"/>
      <c r="E157" s="34"/>
      <c r="F157" s="34"/>
      <c r="G157" s="35"/>
      <c r="H157" s="36"/>
      <c r="I157" s="37"/>
      <c r="J157" s="35"/>
      <c r="K157" s="35"/>
      <c r="L157" s="116"/>
      <c r="M157" s="119"/>
      <c r="N157" s="119"/>
      <c r="O157" s="119"/>
    </row>
    <row r="158" spans="1:15" ht="14.25">
      <c r="A158" s="161"/>
      <c r="B158" s="46" t="s">
        <v>131</v>
      </c>
      <c r="C158" s="47"/>
      <c r="D158" s="47"/>
      <c r="E158" s="26"/>
      <c r="F158" s="47"/>
      <c r="G158" s="48"/>
      <c r="H158" s="49"/>
      <c r="I158" s="50"/>
      <c r="J158" s="48"/>
      <c r="K158" s="48"/>
      <c r="L158" s="121"/>
      <c r="M158" s="22">
        <v>0</v>
      </c>
      <c r="N158" s="22">
        <v>0</v>
      </c>
      <c r="O158" s="22">
        <v>0</v>
      </c>
    </row>
    <row r="159" spans="1:15" ht="14.25">
      <c r="A159" s="161"/>
      <c r="B159" s="46" t="s">
        <v>132</v>
      </c>
      <c r="C159" s="47"/>
      <c r="D159" s="47"/>
      <c r="E159" s="26"/>
      <c r="F159" s="47"/>
      <c r="G159" s="48"/>
      <c r="H159" s="49"/>
      <c r="I159" s="50"/>
      <c r="J159" s="48"/>
      <c r="K159" s="48"/>
      <c r="L159" s="121"/>
      <c r="M159" s="22">
        <v>0</v>
      </c>
      <c r="N159" s="22">
        <v>0</v>
      </c>
      <c r="O159" s="22">
        <v>0</v>
      </c>
    </row>
    <row r="160" spans="1:15" ht="14.25">
      <c r="A160" s="161"/>
      <c r="B160" s="46" t="s">
        <v>133</v>
      </c>
      <c r="C160" s="47"/>
      <c r="D160" s="47"/>
      <c r="E160" s="26"/>
      <c r="F160" s="47"/>
      <c r="G160" s="48"/>
      <c r="H160" s="49"/>
      <c r="I160" s="50"/>
      <c r="J160" s="48"/>
      <c r="K160" s="48"/>
      <c r="L160" s="121"/>
      <c r="M160" s="22">
        <v>0</v>
      </c>
      <c r="N160" s="22">
        <v>0</v>
      </c>
      <c r="O160" s="22">
        <v>0</v>
      </c>
    </row>
    <row r="161" spans="1:15" ht="14.25">
      <c r="A161" s="161"/>
      <c r="B161" s="46"/>
      <c r="C161" s="47"/>
      <c r="D161" s="47"/>
      <c r="E161" s="26"/>
      <c r="F161" s="47"/>
      <c r="G161" s="48"/>
      <c r="H161" s="49"/>
      <c r="I161" s="50"/>
      <c r="J161" s="48"/>
      <c r="K161" s="48"/>
      <c r="L161" s="121"/>
      <c r="M161" s="22"/>
      <c r="N161" s="22"/>
      <c r="O161" s="22"/>
    </row>
    <row r="162" spans="1:15" ht="14.25">
      <c r="A162" s="161"/>
      <c r="B162" s="42" t="s">
        <v>134</v>
      </c>
      <c r="C162" s="34"/>
      <c r="D162" s="34"/>
      <c r="E162" s="26"/>
      <c r="F162" s="34"/>
      <c r="G162" s="35"/>
      <c r="H162" s="36"/>
      <c r="I162" s="37"/>
      <c r="J162" s="35"/>
      <c r="K162" s="35"/>
      <c r="L162" s="116"/>
      <c r="M162" s="22">
        <v>1.5</v>
      </c>
      <c r="N162" s="22">
        <v>0.81</v>
      </c>
      <c r="O162" s="22">
        <v>0.69</v>
      </c>
    </row>
    <row r="163" spans="1:15" ht="14.25">
      <c r="A163" s="161"/>
      <c r="B163" s="42" t="s">
        <v>135</v>
      </c>
      <c r="C163" s="34"/>
      <c r="D163" s="34"/>
      <c r="E163" s="26"/>
      <c r="F163" s="34"/>
      <c r="G163" s="35"/>
      <c r="H163" s="36"/>
      <c r="I163" s="37"/>
      <c r="J163" s="35"/>
      <c r="K163" s="35"/>
      <c r="L163" s="116"/>
      <c r="M163" s="22">
        <v>0</v>
      </c>
      <c r="N163" s="22">
        <v>0</v>
      </c>
      <c r="O163" s="22">
        <v>0</v>
      </c>
    </row>
    <row r="164" spans="1:15" ht="14.25">
      <c r="A164" s="161"/>
      <c r="B164" s="42"/>
      <c r="C164" s="34"/>
      <c r="D164" s="34"/>
      <c r="E164" s="26"/>
      <c r="F164" s="34"/>
      <c r="G164" s="35"/>
      <c r="H164" s="36"/>
      <c r="I164" s="37"/>
      <c r="J164" s="35"/>
      <c r="K164" s="35"/>
      <c r="L164" s="116"/>
      <c r="M164" s="22"/>
      <c r="N164" s="22"/>
      <c r="O164" s="22"/>
    </row>
    <row r="165" spans="1:15" ht="14.25">
      <c r="A165" s="161"/>
      <c r="B165" s="42" t="s">
        <v>136</v>
      </c>
      <c r="C165" s="34"/>
      <c r="D165" s="34"/>
      <c r="E165" s="26"/>
      <c r="F165" s="34"/>
      <c r="G165" s="35"/>
      <c r="H165" s="36"/>
      <c r="I165" s="37"/>
      <c r="J165" s="35"/>
      <c r="K165" s="35"/>
      <c r="L165" s="116"/>
      <c r="M165" s="22">
        <v>0</v>
      </c>
      <c r="N165" s="22">
        <v>0</v>
      </c>
      <c r="O165" s="22">
        <v>0</v>
      </c>
    </row>
    <row r="166" spans="1:15" ht="14.25">
      <c r="A166" s="161"/>
      <c r="B166" s="42" t="s">
        <v>137</v>
      </c>
      <c r="C166" s="34"/>
      <c r="D166" s="34"/>
      <c r="E166" s="26"/>
      <c r="F166" s="34"/>
      <c r="G166" s="35"/>
      <c r="H166" s="36"/>
      <c r="I166" s="37"/>
      <c r="J166" s="35"/>
      <c r="K166" s="35"/>
      <c r="L166" s="116"/>
      <c r="M166" s="22">
        <v>0</v>
      </c>
      <c r="N166" s="22">
        <v>0</v>
      </c>
      <c r="O166" s="22">
        <v>0</v>
      </c>
    </row>
    <row r="167" spans="1:15" ht="14.25">
      <c r="A167" s="161"/>
      <c r="B167" s="42" t="s">
        <v>138</v>
      </c>
      <c r="C167" s="34"/>
      <c r="D167" s="34"/>
      <c r="E167" s="26"/>
      <c r="F167" s="34"/>
      <c r="G167" s="35"/>
      <c r="H167" s="36"/>
      <c r="I167" s="37"/>
      <c r="J167" s="35"/>
      <c r="K167" s="35"/>
      <c r="L167" s="116"/>
      <c r="M167" s="22">
        <v>0</v>
      </c>
      <c r="N167" s="22">
        <v>0</v>
      </c>
      <c r="O167" s="22">
        <v>0</v>
      </c>
    </row>
    <row r="168" spans="1:15" ht="14.25">
      <c r="A168" s="161"/>
      <c r="B168" s="42" t="s">
        <v>139</v>
      </c>
      <c r="C168" s="34"/>
      <c r="D168" s="34"/>
      <c r="E168" s="26"/>
      <c r="F168" s="34"/>
      <c r="G168" s="35"/>
      <c r="H168" s="36"/>
      <c r="I168" s="37"/>
      <c r="J168" s="35"/>
      <c r="K168" s="35"/>
      <c r="L168" s="116"/>
      <c r="M168" s="22">
        <v>0</v>
      </c>
      <c r="N168" s="22">
        <v>0</v>
      </c>
      <c r="O168" s="22">
        <v>0</v>
      </c>
    </row>
    <row r="169" spans="1:15" ht="14.25">
      <c r="A169" s="161"/>
      <c r="B169" s="42" t="s">
        <v>140</v>
      </c>
      <c r="C169" s="34"/>
      <c r="D169" s="34"/>
      <c r="E169" s="26"/>
      <c r="F169" s="34"/>
      <c r="G169" s="35"/>
      <c r="H169" s="36"/>
      <c r="I169" s="37"/>
      <c r="J169" s="35"/>
      <c r="K169" s="35"/>
      <c r="L169" s="116"/>
      <c r="M169" s="22">
        <v>0</v>
      </c>
      <c r="N169" s="22">
        <v>0</v>
      </c>
      <c r="O169" s="22">
        <v>0</v>
      </c>
    </row>
    <row r="170" spans="1:15" ht="14.25">
      <c r="A170" s="161"/>
      <c r="B170" s="42" t="s">
        <v>141</v>
      </c>
      <c r="C170" s="34"/>
      <c r="D170" s="34"/>
      <c r="E170" s="26"/>
      <c r="F170" s="34"/>
      <c r="G170" s="35"/>
      <c r="H170" s="36"/>
      <c r="I170" s="37"/>
      <c r="J170" s="35"/>
      <c r="K170" s="35"/>
      <c r="L170" s="116"/>
      <c r="M170" s="22">
        <v>0</v>
      </c>
      <c r="N170" s="22">
        <v>0</v>
      </c>
      <c r="O170" s="22">
        <v>0</v>
      </c>
    </row>
    <row r="171" spans="1:15" ht="14.25">
      <c r="A171" s="161"/>
      <c r="B171" s="42" t="s">
        <v>142</v>
      </c>
      <c r="C171" s="34"/>
      <c r="D171" s="34"/>
      <c r="E171" s="26"/>
      <c r="F171" s="34"/>
      <c r="G171" s="35"/>
      <c r="H171" s="36"/>
      <c r="I171" s="37"/>
      <c r="J171" s="35"/>
      <c r="K171" s="35"/>
      <c r="L171" s="116"/>
      <c r="M171" s="22">
        <v>0</v>
      </c>
      <c r="N171" s="22">
        <v>0</v>
      </c>
      <c r="O171" s="22">
        <v>0</v>
      </c>
    </row>
    <row r="172" spans="1:15" ht="14.25">
      <c r="A172" s="161"/>
      <c r="B172" s="42" t="s">
        <v>143</v>
      </c>
      <c r="C172" s="34"/>
      <c r="D172" s="34"/>
      <c r="E172" s="26"/>
      <c r="F172" s="34"/>
      <c r="G172" s="35"/>
      <c r="H172" s="36"/>
      <c r="I172" s="37"/>
      <c r="J172" s="35"/>
      <c r="K172" s="35"/>
      <c r="L172" s="116"/>
      <c r="M172" s="22">
        <v>0</v>
      </c>
      <c r="N172" s="22">
        <v>0</v>
      </c>
      <c r="O172" s="22">
        <v>0</v>
      </c>
    </row>
    <row r="173" spans="1:15" ht="14.25">
      <c r="A173" s="161"/>
      <c r="B173" s="42" t="s">
        <v>144</v>
      </c>
      <c r="C173" s="34"/>
      <c r="D173" s="34"/>
      <c r="E173" s="26"/>
      <c r="F173" s="34"/>
      <c r="G173" s="35"/>
      <c r="H173" s="36"/>
      <c r="I173" s="37"/>
      <c r="J173" s="35"/>
      <c r="K173" s="35"/>
      <c r="L173" s="116"/>
      <c r="M173" s="22">
        <v>0</v>
      </c>
      <c r="N173" s="22">
        <v>0</v>
      </c>
      <c r="O173" s="22">
        <v>0</v>
      </c>
    </row>
    <row r="174" spans="1:15" ht="14.25">
      <c r="A174" s="161"/>
      <c r="B174" s="42" t="s">
        <v>145</v>
      </c>
      <c r="C174" s="34"/>
      <c r="D174" s="34"/>
      <c r="E174" s="26"/>
      <c r="F174" s="34"/>
      <c r="G174" s="35"/>
      <c r="H174" s="36"/>
      <c r="I174" s="37"/>
      <c r="J174" s="35"/>
      <c r="K174" s="35"/>
      <c r="L174" s="116"/>
      <c r="M174" s="22">
        <v>0</v>
      </c>
      <c r="N174" s="22">
        <v>0</v>
      </c>
      <c r="O174" s="22">
        <v>0</v>
      </c>
    </row>
    <row r="175" spans="1:15" ht="14.25">
      <c r="A175" s="161"/>
      <c r="B175" s="42"/>
      <c r="C175" s="34"/>
      <c r="D175" s="34"/>
      <c r="E175" s="26"/>
      <c r="F175" s="34"/>
      <c r="G175" s="35"/>
      <c r="H175" s="36"/>
      <c r="I175" s="37"/>
      <c r="J175" s="35"/>
      <c r="K175" s="35"/>
      <c r="L175" s="116"/>
      <c r="M175" s="22"/>
      <c r="N175" s="22"/>
      <c r="O175" s="22"/>
    </row>
    <row r="176" spans="1:15" ht="14.25">
      <c r="A176" s="161"/>
      <c r="B176" s="42" t="s">
        <v>146</v>
      </c>
      <c r="C176" s="34"/>
      <c r="D176" s="34"/>
      <c r="E176" s="26"/>
      <c r="F176" s="34"/>
      <c r="G176" s="35"/>
      <c r="H176" s="36"/>
      <c r="I176" s="37"/>
      <c r="J176" s="35"/>
      <c r="K176" s="35"/>
      <c r="L176" s="116"/>
      <c r="M176" s="22">
        <v>0</v>
      </c>
      <c r="N176" s="22">
        <v>0</v>
      </c>
      <c r="O176" s="22">
        <v>0</v>
      </c>
    </row>
    <row r="177" spans="1:15" ht="14.25">
      <c r="A177" s="161"/>
      <c r="B177" s="181"/>
      <c r="C177" s="181"/>
      <c r="D177" s="181"/>
      <c r="E177" s="183"/>
      <c r="F177" s="181"/>
      <c r="G177" s="94"/>
      <c r="H177" s="95"/>
      <c r="I177" s="96"/>
      <c r="J177" s="94"/>
      <c r="K177" s="94"/>
      <c r="L177" s="197"/>
      <c r="M177" s="198"/>
      <c r="N177" s="199"/>
      <c r="O177" s="199"/>
    </row>
    <row r="178" spans="1:15" ht="14.25">
      <c r="A178" s="107"/>
      <c r="B178" s="47"/>
      <c r="C178" s="47"/>
      <c r="D178" s="47"/>
      <c r="E178" s="136"/>
      <c r="F178" s="47"/>
      <c r="G178" s="48"/>
      <c r="H178" s="49"/>
      <c r="I178" s="50"/>
      <c r="J178" s="48"/>
      <c r="K178" s="48"/>
      <c r="L178" s="48"/>
      <c r="M178" s="110"/>
      <c r="N178" s="110"/>
      <c r="O178" s="110"/>
    </row>
  </sheetData>
  <mergeCells count="1">
    <mergeCell ref="B2:O2"/>
  </mergeCell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dimension ref="A2:O180"/>
  <sheetViews>
    <sheetView workbookViewId="0"/>
  </sheetViews>
  <sheetFormatPr baseColWidth="10" defaultRowHeight="12.75"/>
  <cols>
    <col min="1" max="1" width="11.42578125" style="137"/>
    <col min="2" max="9" width="1.7109375" style="137" customWidth="1"/>
    <col min="10" max="11" width="8.85546875" style="137" customWidth="1"/>
    <col min="12" max="12" width="22.5703125" style="137" customWidth="1"/>
    <col min="13" max="15" width="8.5703125" style="137" customWidth="1"/>
    <col min="16" max="16384" width="11.42578125" style="137"/>
  </cols>
  <sheetData>
    <row r="2" spans="1:15" ht="15.75">
      <c r="B2" s="325"/>
      <c r="C2" s="325"/>
      <c r="D2" s="325"/>
      <c r="E2" s="325"/>
      <c r="F2" s="325"/>
      <c r="G2" s="325"/>
      <c r="H2" s="325"/>
      <c r="I2" s="325"/>
      <c r="J2" s="325"/>
      <c r="K2" s="325"/>
      <c r="L2" s="325"/>
      <c r="M2" s="325"/>
      <c r="N2" s="325"/>
      <c r="O2" s="325"/>
    </row>
    <row r="3" spans="1:15" ht="35.1" customHeight="1">
      <c r="A3" s="138"/>
      <c r="B3" s="249" t="s">
        <v>1</v>
      </c>
      <c r="C3" s="250"/>
      <c r="D3" s="250"/>
      <c r="E3" s="250"/>
      <c r="F3" s="250"/>
      <c r="G3" s="250"/>
      <c r="H3" s="250"/>
      <c r="I3" s="250"/>
      <c r="J3" s="250"/>
      <c r="K3" s="250"/>
      <c r="L3" s="250"/>
      <c r="M3" s="250"/>
      <c r="N3" s="250"/>
      <c r="O3" s="263"/>
    </row>
    <row r="4" spans="1:15" ht="15">
      <c r="A4" s="139"/>
      <c r="B4" s="254" t="s">
        <v>147</v>
      </c>
      <c r="C4" s="26"/>
      <c r="D4" s="26"/>
      <c r="E4" s="26"/>
      <c r="F4" s="26"/>
      <c r="G4" s="2"/>
      <c r="H4" s="27"/>
      <c r="I4" s="28"/>
      <c r="J4" s="2"/>
      <c r="K4" s="2"/>
      <c r="L4" s="2"/>
      <c r="M4" s="2"/>
      <c r="N4" s="2"/>
      <c r="O4" s="147"/>
    </row>
    <row r="5" spans="1:15" ht="18">
      <c r="A5" s="139"/>
      <c r="B5" s="241"/>
      <c r="C5" s="26"/>
      <c r="D5" s="26"/>
      <c r="E5" s="26"/>
      <c r="F5" s="26"/>
      <c r="G5" s="2"/>
      <c r="H5" s="27"/>
      <c r="I5" s="28"/>
      <c r="J5" s="28"/>
      <c r="K5" s="2"/>
      <c r="L5" s="242">
        <v>2001</v>
      </c>
      <c r="M5" s="4"/>
      <c r="N5" s="2"/>
      <c r="O5" s="147"/>
    </row>
    <row r="6" spans="1:15" ht="15">
      <c r="A6" s="140"/>
      <c r="B6" s="255"/>
      <c r="C6" s="141"/>
      <c r="D6" s="141"/>
      <c r="E6" s="141"/>
      <c r="F6" s="141"/>
      <c r="G6" s="256"/>
      <c r="H6" s="257"/>
      <c r="I6" s="258"/>
      <c r="J6" s="256"/>
      <c r="K6" s="256"/>
      <c r="L6" s="256"/>
      <c r="M6" s="182"/>
      <c r="N6" s="182"/>
      <c r="O6" s="259"/>
    </row>
    <row r="7" spans="1:15" ht="15">
      <c r="A7" s="142"/>
      <c r="B7" s="264" t="s">
        <v>3</v>
      </c>
      <c r="C7" s="230"/>
      <c r="D7" s="230"/>
      <c r="E7" s="230"/>
      <c r="F7" s="230"/>
      <c r="G7" s="231"/>
      <c r="H7" s="232"/>
      <c r="I7" s="233"/>
      <c r="J7" s="231"/>
      <c r="K7" s="231"/>
      <c r="L7" s="234"/>
      <c r="M7" s="235" t="s">
        <v>4</v>
      </c>
      <c r="N7" s="235" t="s">
        <v>5</v>
      </c>
      <c r="O7" s="236" t="s">
        <v>6</v>
      </c>
    </row>
    <row r="8" spans="1:15" ht="15">
      <c r="A8" s="143"/>
      <c r="B8" s="144"/>
      <c r="C8" s="144"/>
      <c r="D8" s="144"/>
      <c r="E8" s="144"/>
      <c r="F8" s="144"/>
      <c r="G8" s="140"/>
      <c r="H8" s="145"/>
      <c r="I8" s="146"/>
      <c r="J8" s="140"/>
      <c r="K8" s="140"/>
      <c r="L8" s="147"/>
      <c r="M8" s="148"/>
      <c r="N8" s="148"/>
      <c r="O8" s="149"/>
    </row>
    <row r="9" spans="1:15" ht="15">
      <c r="A9" s="143"/>
      <c r="B9" s="150" t="s">
        <v>7</v>
      </c>
      <c r="C9" s="151"/>
      <c r="D9" s="151"/>
      <c r="E9" s="151"/>
      <c r="F9" s="151"/>
      <c r="G9" s="152"/>
      <c r="H9" s="153"/>
      <c r="I9" s="154"/>
      <c r="J9" s="152"/>
      <c r="K9" s="152"/>
      <c r="L9" s="155"/>
      <c r="M9" s="44">
        <v>5430.8204362401193</v>
      </c>
      <c r="N9" s="44">
        <v>5864.8701292044425</v>
      </c>
      <c r="O9" s="44">
        <v>-434.04969296432256</v>
      </c>
    </row>
    <row r="10" spans="1:15" ht="15">
      <c r="A10" s="143"/>
      <c r="B10" s="156"/>
      <c r="C10" s="156"/>
      <c r="D10" s="156"/>
      <c r="E10" s="157"/>
      <c r="F10" s="136"/>
      <c r="G10" s="110"/>
      <c r="H10" s="158"/>
      <c r="I10" s="159"/>
      <c r="J10" s="110"/>
      <c r="K10" s="110"/>
      <c r="L10" s="160"/>
      <c r="M10" s="131"/>
      <c r="N10" s="115"/>
      <c r="O10" s="21"/>
    </row>
    <row r="11" spans="1:15" ht="15">
      <c r="A11" s="161"/>
      <c r="B11" s="162"/>
      <c r="C11" s="163" t="s">
        <v>8</v>
      </c>
      <c r="D11" s="163"/>
      <c r="E11" s="47"/>
      <c r="F11" s="47"/>
      <c r="G11" s="48"/>
      <c r="H11" s="49"/>
      <c r="I11" s="50"/>
      <c r="J11" s="50"/>
      <c r="K11" s="50"/>
      <c r="L11" s="51"/>
      <c r="M11" s="44">
        <v>5376.6577705484951</v>
      </c>
      <c r="N11" s="44">
        <v>5834.4587321493873</v>
      </c>
      <c r="O11" s="44">
        <v>-457.80096160089255</v>
      </c>
    </row>
    <row r="12" spans="1:15" ht="15">
      <c r="A12" s="161"/>
      <c r="B12" s="163"/>
      <c r="C12" s="163"/>
      <c r="D12" s="163"/>
      <c r="E12" s="47"/>
      <c r="F12" s="47"/>
      <c r="G12" s="48"/>
      <c r="H12" s="49"/>
      <c r="I12" s="50"/>
      <c r="J12" s="50"/>
      <c r="K12" s="50"/>
      <c r="L12" s="51"/>
      <c r="M12" s="88"/>
      <c r="N12" s="134"/>
      <c r="O12" s="134"/>
    </row>
    <row r="13" spans="1:15" ht="15">
      <c r="A13" s="161"/>
      <c r="B13" s="162"/>
      <c r="C13" s="163"/>
      <c r="D13" s="163" t="s">
        <v>9</v>
      </c>
      <c r="E13" s="47"/>
      <c r="F13" s="47"/>
      <c r="G13" s="48"/>
      <c r="H13" s="49"/>
      <c r="I13" s="50"/>
      <c r="J13" s="50"/>
      <c r="K13" s="50"/>
      <c r="L13" s="51"/>
      <c r="M13" s="44">
        <v>4757.1188879054935</v>
      </c>
      <c r="N13" s="44">
        <v>5177.8431982285229</v>
      </c>
      <c r="O13" s="44">
        <v>-420.72431032302904</v>
      </c>
    </row>
    <row r="14" spans="1:15" ht="14.25">
      <c r="A14" s="161"/>
      <c r="B14" s="47"/>
      <c r="C14" s="47"/>
      <c r="D14" s="47"/>
      <c r="E14" s="47"/>
      <c r="F14" s="47"/>
      <c r="G14" s="48"/>
      <c r="H14" s="49"/>
      <c r="I14" s="50"/>
      <c r="J14" s="50"/>
      <c r="K14" s="50"/>
      <c r="L14" s="51"/>
      <c r="M14" s="88"/>
      <c r="N14" s="134"/>
      <c r="O14" s="134"/>
    </row>
    <row r="15" spans="1:15" ht="15">
      <c r="A15" s="161"/>
      <c r="B15" s="136"/>
      <c r="C15" s="136"/>
      <c r="D15" s="136"/>
      <c r="E15" s="108" t="s">
        <v>10</v>
      </c>
      <c r="F15" s="47"/>
      <c r="G15" s="48"/>
      <c r="H15" s="49"/>
      <c r="I15" s="50"/>
      <c r="J15" s="50"/>
      <c r="K15" s="50"/>
      <c r="L15" s="51"/>
      <c r="M15" s="44">
        <v>1073.0512546260384</v>
      </c>
      <c r="N15" s="44">
        <v>3875.5437624087185</v>
      </c>
      <c r="O15" s="44">
        <v>-2802.4925077826801</v>
      </c>
    </row>
    <row r="16" spans="1:15" ht="14.25">
      <c r="A16" s="161"/>
      <c r="B16" s="136"/>
      <c r="C16" s="136"/>
      <c r="D16" s="136"/>
      <c r="E16" s="47"/>
      <c r="F16" s="47" t="s">
        <v>11</v>
      </c>
      <c r="G16" s="48"/>
      <c r="H16" s="49"/>
      <c r="I16" s="50"/>
      <c r="J16" s="50"/>
      <c r="K16" s="50"/>
      <c r="L16" s="51"/>
      <c r="M16" s="44">
        <v>975.48156931625192</v>
      </c>
      <c r="N16" s="44">
        <v>3875.5437624087185</v>
      </c>
      <c r="O16" s="44">
        <v>-2900.0621930924667</v>
      </c>
    </row>
    <row r="17" spans="1:15" ht="14.25">
      <c r="A17" s="161"/>
      <c r="B17" s="136"/>
      <c r="C17" s="136"/>
      <c r="D17" s="136"/>
      <c r="E17" s="47"/>
      <c r="F17" s="47" t="s">
        <v>12</v>
      </c>
      <c r="G17" s="48"/>
      <c r="H17" s="49"/>
      <c r="I17" s="50"/>
      <c r="J17" s="50"/>
      <c r="K17" s="50"/>
      <c r="L17" s="51"/>
      <c r="M17" s="44">
        <v>0</v>
      </c>
      <c r="N17" s="44">
        <v>0</v>
      </c>
      <c r="O17" s="44">
        <v>0</v>
      </c>
    </row>
    <row r="18" spans="1:15" ht="14.25">
      <c r="A18" s="161"/>
      <c r="B18" s="47"/>
      <c r="C18" s="47"/>
      <c r="D18" s="47"/>
      <c r="E18" s="136"/>
      <c r="F18" s="47"/>
      <c r="G18" s="48" t="s">
        <v>13</v>
      </c>
      <c r="H18" s="49"/>
      <c r="I18" s="50"/>
      <c r="J18" s="50"/>
      <c r="K18" s="50"/>
      <c r="L18" s="51"/>
      <c r="M18" s="44">
        <v>0</v>
      </c>
      <c r="N18" s="44">
        <v>0</v>
      </c>
      <c r="O18" s="44">
        <v>0</v>
      </c>
    </row>
    <row r="19" spans="1:15" ht="14.25">
      <c r="A19" s="161"/>
      <c r="B19" s="47"/>
      <c r="C19" s="47"/>
      <c r="D19" s="47"/>
      <c r="E19" s="136"/>
      <c r="F19" s="47"/>
      <c r="G19" s="48" t="s">
        <v>14</v>
      </c>
      <c r="H19" s="49"/>
      <c r="I19" s="50"/>
      <c r="J19" s="50"/>
      <c r="K19" s="50"/>
      <c r="L19" s="51"/>
      <c r="M19" s="44">
        <v>0</v>
      </c>
      <c r="N19" s="44">
        <v>0</v>
      </c>
      <c r="O19" s="44">
        <v>0</v>
      </c>
    </row>
    <row r="20" spans="1:15" ht="14.25">
      <c r="A20" s="161"/>
      <c r="B20" s="136"/>
      <c r="C20" s="136"/>
      <c r="D20" s="136"/>
      <c r="E20" s="47"/>
      <c r="F20" s="47" t="s">
        <v>15</v>
      </c>
      <c r="G20" s="48"/>
      <c r="H20" s="49"/>
      <c r="I20" s="50"/>
      <c r="J20" s="50"/>
      <c r="K20" s="50"/>
      <c r="L20" s="51"/>
      <c r="M20" s="44">
        <v>0</v>
      </c>
      <c r="N20" s="44">
        <v>0</v>
      </c>
      <c r="O20" s="44">
        <v>0</v>
      </c>
    </row>
    <row r="21" spans="1:15" ht="14.25">
      <c r="A21" s="161"/>
      <c r="B21" s="136"/>
      <c r="C21" s="136"/>
      <c r="D21" s="136"/>
      <c r="E21" s="47"/>
      <c r="F21" s="47" t="s">
        <v>16</v>
      </c>
      <c r="G21" s="48"/>
      <c r="H21" s="49"/>
      <c r="I21" s="50"/>
      <c r="J21" s="50"/>
      <c r="K21" s="50"/>
      <c r="L21" s="51"/>
      <c r="M21" s="44">
        <v>97.569685309786522</v>
      </c>
      <c r="N21" s="44">
        <v>0</v>
      </c>
      <c r="O21" s="44">
        <v>97.569685309786522</v>
      </c>
    </row>
    <row r="22" spans="1:15" ht="14.25">
      <c r="A22" s="161"/>
      <c r="B22" s="136"/>
      <c r="C22" s="136"/>
      <c r="D22" s="136"/>
      <c r="E22" s="47"/>
      <c r="F22" s="47" t="s">
        <v>17</v>
      </c>
      <c r="G22" s="48"/>
      <c r="H22" s="49"/>
      <c r="I22" s="50"/>
      <c r="J22" s="50"/>
      <c r="K22" s="50"/>
      <c r="L22" s="51"/>
      <c r="M22" s="44">
        <v>0</v>
      </c>
      <c r="N22" s="44">
        <v>0</v>
      </c>
      <c r="O22" s="44">
        <v>0</v>
      </c>
    </row>
    <row r="23" spans="1:15" ht="14.25">
      <c r="A23" s="161"/>
      <c r="B23" s="47"/>
      <c r="C23" s="47"/>
      <c r="D23" s="47"/>
      <c r="E23" s="136"/>
      <c r="F23" s="47"/>
      <c r="G23" s="48" t="s">
        <v>18</v>
      </c>
      <c r="H23" s="49"/>
      <c r="I23" s="50"/>
      <c r="J23" s="50"/>
      <c r="K23" s="50"/>
      <c r="L23" s="51"/>
      <c r="M23" s="44">
        <v>0</v>
      </c>
      <c r="N23" s="44">
        <v>0</v>
      </c>
      <c r="O23" s="44">
        <v>0</v>
      </c>
    </row>
    <row r="24" spans="1:15" ht="14.25">
      <c r="A24" s="161"/>
      <c r="B24" s="47"/>
      <c r="C24" s="47"/>
      <c r="D24" s="47"/>
      <c r="E24" s="136"/>
      <c r="F24" s="47"/>
      <c r="G24" s="48" t="s">
        <v>19</v>
      </c>
      <c r="H24" s="49"/>
      <c r="I24" s="50"/>
      <c r="J24" s="50"/>
      <c r="K24" s="50"/>
      <c r="L24" s="51"/>
      <c r="M24" s="44">
        <v>0</v>
      </c>
      <c r="N24" s="44">
        <v>0</v>
      </c>
      <c r="O24" s="44">
        <v>0</v>
      </c>
    </row>
    <row r="25" spans="1:15" ht="14.25">
      <c r="A25" s="161"/>
      <c r="B25" s="47"/>
      <c r="C25" s="47"/>
      <c r="D25" s="47"/>
      <c r="E25" s="136"/>
      <c r="F25" s="47"/>
      <c r="G25" s="48"/>
      <c r="H25" s="49"/>
      <c r="I25" s="50"/>
      <c r="J25" s="50"/>
      <c r="K25" s="50"/>
      <c r="L25" s="51"/>
      <c r="M25" s="44"/>
      <c r="N25" s="21"/>
      <c r="O25" s="21"/>
    </row>
    <row r="26" spans="1:15" ht="15">
      <c r="A26" s="161"/>
      <c r="B26" s="136"/>
      <c r="C26" s="136"/>
      <c r="D26" s="136"/>
      <c r="E26" s="108" t="s">
        <v>20</v>
      </c>
      <c r="F26" s="47"/>
      <c r="G26" s="48"/>
      <c r="H26" s="49"/>
      <c r="I26" s="50"/>
      <c r="J26" s="50"/>
      <c r="K26" s="50"/>
      <c r="L26" s="51"/>
      <c r="M26" s="44">
        <v>3684.0676332794555</v>
      </c>
      <c r="N26" s="44">
        <v>1302.2994358198041</v>
      </c>
      <c r="O26" s="44">
        <v>2381.7681974596512</v>
      </c>
    </row>
    <row r="27" spans="1:15" ht="14.25">
      <c r="A27" s="161"/>
      <c r="B27" s="136"/>
      <c r="C27" s="136"/>
      <c r="D27" s="136"/>
      <c r="E27" s="47"/>
      <c r="F27" s="47" t="s">
        <v>21</v>
      </c>
      <c r="G27" s="48"/>
      <c r="H27" s="49"/>
      <c r="I27" s="50"/>
      <c r="J27" s="50"/>
      <c r="K27" s="50"/>
      <c r="L27" s="51"/>
      <c r="M27" s="44">
        <v>474.02584088819941</v>
      </c>
      <c r="N27" s="44">
        <v>637.67739554465095</v>
      </c>
      <c r="O27" s="44">
        <v>-163.65155465645154</v>
      </c>
    </row>
    <row r="28" spans="1:15" ht="14.25">
      <c r="A28" s="161"/>
      <c r="B28" s="47"/>
      <c r="C28" s="47"/>
      <c r="D28" s="47"/>
      <c r="E28" s="136"/>
      <c r="F28" s="47"/>
      <c r="G28" s="48" t="s">
        <v>22</v>
      </c>
      <c r="H28" s="49"/>
      <c r="I28" s="50"/>
      <c r="J28" s="50"/>
      <c r="K28" s="50"/>
      <c r="L28" s="51"/>
      <c r="M28" s="44">
        <v>99.283412555486834</v>
      </c>
      <c r="N28" s="44">
        <v>400.36803275047242</v>
      </c>
      <c r="O28" s="44">
        <v>-301.08462019498558</v>
      </c>
    </row>
    <row r="29" spans="1:15" ht="14.25">
      <c r="A29" s="161"/>
      <c r="B29" s="47"/>
      <c r="C29" s="47"/>
      <c r="D29" s="47"/>
      <c r="E29" s="47"/>
      <c r="F29" s="136"/>
      <c r="G29" s="48"/>
      <c r="H29" s="49" t="s">
        <v>23</v>
      </c>
      <c r="I29" s="50"/>
      <c r="J29" s="50"/>
      <c r="K29" s="50"/>
      <c r="L29" s="51"/>
      <c r="M29" s="44">
        <v>27.986891609741761</v>
      </c>
      <c r="N29" s="44">
        <v>0</v>
      </c>
      <c r="O29" s="44">
        <v>27.986891609741761</v>
      </c>
    </row>
    <row r="30" spans="1:15" ht="14.25">
      <c r="A30" s="161"/>
      <c r="B30" s="47"/>
      <c r="C30" s="47"/>
      <c r="D30" s="47"/>
      <c r="E30" s="47"/>
      <c r="F30" s="136"/>
      <c r="G30" s="48"/>
      <c r="H30" s="49" t="s">
        <v>24</v>
      </c>
      <c r="I30" s="50"/>
      <c r="J30" s="50"/>
      <c r="K30" s="50"/>
      <c r="L30" s="51"/>
      <c r="M30" s="44">
        <v>12.558220594114893</v>
      </c>
      <c r="N30" s="44">
        <v>387.55352194015114</v>
      </c>
      <c r="O30" s="44">
        <v>-374.99530134603623</v>
      </c>
    </row>
    <row r="31" spans="1:15" ht="14.25">
      <c r="A31" s="161"/>
      <c r="B31" s="47"/>
      <c r="C31" s="47"/>
      <c r="D31" s="47"/>
      <c r="E31" s="47"/>
      <c r="F31" s="136"/>
      <c r="G31" s="48"/>
      <c r="H31" s="49" t="s">
        <v>25</v>
      </c>
      <c r="I31" s="50"/>
      <c r="J31" s="50"/>
      <c r="K31" s="50"/>
      <c r="L31" s="51"/>
      <c r="M31" s="44">
        <v>58.73830035163018</v>
      </c>
      <c r="N31" s="44">
        <v>12.81451081032132</v>
      </c>
      <c r="O31" s="44">
        <v>45.923789541308864</v>
      </c>
    </row>
    <row r="32" spans="1:15" ht="14.25">
      <c r="A32" s="161"/>
      <c r="B32" s="47"/>
      <c r="C32" s="47"/>
      <c r="D32" s="47"/>
      <c r="E32" s="136"/>
      <c r="F32" s="47"/>
      <c r="G32" s="48" t="s">
        <v>26</v>
      </c>
      <c r="H32" s="49"/>
      <c r="I32" s="50"/>
      <c r="J32" s="50"/>
      <c r="K32" s="50"/>
      <c r="L32" s="51"/>
      <c r="M32" s="44">
        <v>374.74242833271256</v>
      </c>
      <c r="N32" s="44">
        <v>237.30936279417844</v>
      </c>
      <c r="O32" s="44">
        <v>137.43306553853412</v>
      </c>
    </row>
    <row r="33" spans="1:15" ht="14.25">
      <c r="A33" s="161"/>
      <c r="B33" s="47"/>
      <c r="C33" s="47"/>
      <c r="D33" s="47"/>
      <c r="E33" s="47"/>
      <c r="F33" s="136"/>
      <c r="G33" s="48"/>
      <c r="H33" s="49" t="s">
        <v>27</v>
      </c>
      <c r="I33" s="50"/>
      <c r="J33" s="50"/>
      <c r="K33" s="50"/>
      <c r="L33" s="51"/>
      <c r="M33" s="44">
        <v>202.46927080307685</v>
      </c>
      <c r="N33" s="44">
        <v>154.16881665681373</v>
      </c>
      <c r="O33" s="44">
        <v>48.300454146263128</v>
      </c>
    </row>
    <row r="34" spans="1:15" ht="14.25">
      <c r="A34" s="161"/>
      <c r="B34" s="47"/>
      <c r="C34" s="47"/>
      <c r="D34" s="47"/>
      <c r="E34" s="47"/>
      <c r="F34" s="136"/>
      <c r="G34" s="48"/>
      <c r="H34" s="49" t="s">
        <v>28</v>
      </c>
      <c r="I34" s="50"/>
      <c r="J34" s="50"/>
      <c r="K34" s="50"/>
      <c r="L34" s="51"/>
      <c r="M34" s="44">
        <v>20.503217296514112</v>
      </c>
      <c r="N34" s="44">
        <v>0</v>
      </c>
      <c r="O34" s="44">
        <v>20.503217296514112</v>
      </c>
    </row>
    <row r="35" spans="1:15" ht="14.25">
      <c r="A35" s="161"/>
      <c r="B35" s="47"/>
      <c r="C35" s="47"/>
      <c r="D35" s="47"/>
      <c r="E35" s="47"/>
      <c r="F35" s="136"/>
      <c r="G35" s="48"/>
      <c r="H35" s="49" t="s">
        <v>25</v>
      </c>
      <c r="I35" s="50"/>
      <c r="J35" s="50"/>
      <c r="K35" s="50"/>
      <c r="L35" s="51"/>
      <c r="M35" s="44">
        <v>151.76994023312159</v>
      </c>
      <c r="N35" s="44">
        <v>83.140546137364723</v>
      </c>
      <c r="O35" s="44">
        <v>68.629394095756865</v>
      </c>
    </row>
    <row r="36" spans="1:15" ht="14.25">
      <c r="A36" s="161"/>
      <c r="B36" s="47"/>
      <c r="C36" s="47"/>
      <c r="D36" s="47"/>
      <c r="E36" s="136"/>
      <c r="F36" s="47"/>
      <c r="G36" s="48" t="s">
        <v>29</v>
      </c>
      <c r="H36" s="49"/>
      <c r="I36" s="50"/>
      <c r="J36" s="50"/>
      <c r="K36" s="50"/>
      <c r="L36" s="51"/>
      <c r="M36" s="44">
        <v>0</v>
      </c>
      <c r="N36" s="44">
        <v>0</v>
      </c>
      <c r="O36" s="44">
        <v>0</v>
      </c>
    </row>
    <row r="37" spans="1:15" ht="14.25">
      <c r="A37" s="161"/>
      <c r="B37" s="47"/>
      <c r="C37" s="47"/>
      <c r="D37" s="47"/>
      <c r="E37" s="136"/>
      <c r="F37" s="47"/>
      <c r="G37" s="48"/>
      <c r="H37" s="47" t="s">
        <v>30</v>
      </c>
      <c r="I37" s="47"/>
      <c r="J37" s="48"/>
      <c r="K37" s="48"/>
      <c r="L37" s="49"/>
      <c r="M37" s="44">
        <v>0</v>
      </c>
      <c r="N37" s="44">
        <v>0</v>
      </c>
      <c r="O37" s="44">
        <v>0</v>
      </c>
    </row>
    <row r="38" spans="1:15" ht="14.25">
      <c r="A38" s="161"/>
      <c r="B38" s="47"/>
      <c r="C38" s="47"/>
      <c r="D38" s="47"/>
      <c r="E38" s="47"/>
      <c r="F38" s="136"/>
      <c r="G38" s="48"/>
      <c r="H38" s="49" t="s">
        <v>31</v>
      </c>
      <c r="I38" s="50"/>
      <c r="J38" s="50"/>
      <c r="K38" s="50"/>
      <c r="L38" s="51"/>
      <c r="M38" s="44">
        <v>0</v>
      </c>
      <c r="N38" s="44">
        <v>0</v>
      </c>
      <c r="O38" s="44">
        <v>0</v>
      </c>
    </row>
    <row r="39" spans="1:15" ht="14.25">
      <c r="A39" s="161"/>
      <c r="B39" s="47"/>
      <c r="C39" s="47"/>
      <c r="D39" s="47"/>
      <c r="E39" s="47"/>
      <c r="F39" s="136"/>
      <c r="G39" s="48"/>
      <c r="H39" s="49" t="s">
        <v>32</v>
      </c>
      <c r="I39" s="50"/>
      <c r="J39" s="50"/>
      <c r="K39" s="50"/>
      <c r="L39" s="51"/>
      <c r="M39" s="44">
        <v>0</v>
      </c>
      <c r="N39" s="44">
        <v>0</v>
      </c>
      <c r="O39" s="44">
        <v>0</v>
      </c>
    </row>
    <row r="40" spans="1:15" ht="14.25">
      <c r="A40" s="161"/>
      <c r="B40" s="47"/>
      <c r="C40" s="47"/>
      <c r="D40" s="47"/>
      <c r="E40" s="47"/>
      <c r="F40" s="136"/>
      <c r="G40" s="48"/>
      <c r="H40" s="49" t="s">
        <v>33</v>
      </c>
      <c r="I40" s="50"/>
      <c r="J40" s="50"/>
      <c r="K40" s="50"/>
      <c r="L40" s="51"/>
      <c r="M40" s="44">
        <v>0</v>
      </c>
      <c r="N40" s="44">
        <v>0</v>
      </c>
      <c r="O40" s="44">
        <v>0</v>
      </c>
    </row>
    <row r="41" spans="1:15" ht="14.25">
      <c r="A41" s="161"/>
      <c r="B41" s="162"/>
      <c r="C41" s="52"/>
      <c r="D41" s="52"/>
      <c r="F41" s="164"/>
      <c r="G41" s="54"/>
      <c r="H41" s="52" t="s">
        <v>34</v>
      </c>
      <c r="I41" s="66"/>
      <c r="J41" s="66"/>
      <c r="K41" s="66"/>
      <c r="L41" s="67"/>
      <c r="M41" s="44">
        <v>0</v>
      </c>
      <c r="N41" s="44">
        <v>0</v>
      </c>
      <c r="O41" s="44">
        <v>0</v>
      </c>
    </row>
    <row r="42" spans="1:15" ht="14.25">
      <c r="A42" s="161"/>
      <c r="B42" s="58"/>
      <c r="C42" s="58"/>
      <c r="D42" s="58"/>
      <c r="E42" s="58"/>
      <c r="F42" s="164"/>
      <c r="G42" s="54"/>
      <c r="H42" s="60" t="s">
        <v>35</v>
      </c>
      <c r="I42" s="66"/>
      <c r="J42" s="66"/>
      <c r="K42" s="66"/>
      <c r="L42" s="67"/>
      <c r="M42" s="44">
        <v>0</v>
      </c>
      <c r="N42" s="44">
        <v>0</v>
      </c>
      <c r="O42" s="44">
        <v>0</v>
      </c>
    </row>
    <row r="43" spans="1:15" ht="14.25">
      <c r="A43" s="161"/>
      <c r="B43" s="58"/>
      <c r="C43" s="58"/>
      <c r="D43" s="58"/>
      <c r="E43" s="58"/>
      <c r="F43" s="164"/>
      <c r="G43" s="54"/>
      <c r="H43" s="60" t="s">
        <v>36</v>
      </c>
      <c r="I43" s="66"/>
      <c r="J43" s="66"/>
      <c r="K43" s="66"/>
      <c r="L43" s="67"/>
      <c r="M43" s="44">
        <v>0</v>
      </c>
      <c r="N43" s="44">
        <v>0</v>
      </c>
      <c r="O43" s="44">
        <v>0</v>
      </c>
    </row>
    <row r="44" spans="1:15" ht="14.25">
      <c r="A44" s="161"/>
      <c r="B44" s="58"/>
      <c r="C44" s="58"/>
      <c r="D44" s="58"/>
      <c r="E44" s="58"/>
      <c r="F44" s="58"/>
      <c r="G44" s="165"/>
      <c r="H44" s="60"/>
      <c r="I44" s="66" t="s">
        <v>37</v>
      </c>
      <c r="J44" s="66"/>
      <c r="K44" s="66"/>
      <c r="L44" s="67"/>
      <c r="M44" s="44">
        <v>0</v>
      </c>
      <c r="N44" s="44">
        <v>0</v>
      </c>
      <c r="O44" s="44">
        <v>0</v>
      </c>
    </row>
    <row r="45" spans="1:15" ht="14.25">
      <c r="A45" s="161"/>
      <c r="B45" s="58"/>
      <c r="C45" s="58"/>
      <c r="D45" s="58"/>
      <c r="E45" s="58"/>
      <c r="F45" s="58"/>
      <c r="G45" s="165"/>
      <c r="H45" s="60"/>
      <c r="I45" s="66" t="s">
        <v>38</v>
      </c>
      <c r="J45" s="66"/>
      <c r="K45" s="66"/>
      <c r="L45" s="67"/>
      <c r="M45" s="44">
        <v>0</v>
      </c>
      <c r="N45" s="44">
        <v>0</v>
      </c>
      <c r="O45" s="44">
        <v>0</v>
      </c>
    </row>
    <row r="46" spans="1:15" ht="14.25">
      <c r="A46" s="161"/>
      <c r="B46" s="58"/>
      <c r="C46" s="58"/>
      <c r="D46" s="58"/>
      <c r="E46" s="58"/>
      <c r="F46" s="58"/>
      <c r="G46" s="165"/>
      <c r="H46" s="60"/>
      <c r="I46" s="66" t="s">
        <v>25</v>
      </c>
      <c r="J46" s="66"/>
      <c r="K46" s="66"/>
      <c r="L46" s="67"/>
      <c r="M46" s="44">
        <v>0</v>
      </c>
      <c r="N46" s="44">
        <v>0</v>
      </c>
      <c r="O46" s="44">
        <v>0</v>
      </c>
    </row>
    <row r="47" spans="1:15" ht="14.25">
      <c r="A47" s="161"/>
      <c r="B47" s="58"/>
      <c r="C47" s="58"/>
      <c r="D47" s="58"/>
      <c r="E47" s="58"/>
      <c r="F47" s="164"/>
      <c r="G47" s="54"/>
      <c r="H47" s="60" t="s">
        <v>39</v>
      </c>
      <c r="I47" s="66"/>
      <c r="J47" s="66"/>
      <c r="K47" s="66"/>
      <c r="L47" s="67"/>
      <c r="M47" s="44">
        <v>0</v>
      </c>
      <c r="N47" s="44">
        <v>0</v>
      </c>
      <c r="O47" s="44">
        <v>0</v>
      </c>
    </row>
    <row r="48" spans="1:15" ht="14.25">
      <c r="A48" s="161"/>
      <c r="B48" s="58"/>
      <c r="C48" s="58"/>
      <c r="D48" s="58"/>
      <c r="E48" s="58"/>
      <c r="F48" s="58"/>
      <c r="G48" s="165"/>
      <c r="H48" s="60"/>
      <c r="I48" s="66" t="s">
        <v>40</v>
      </c>
      <c r="J48" s="66"/>
      <c r="K48" s="66"/>
      <c r="L48" s="67"/>
      <c r="M48" s="44">
        <v>0</v>
      </c>
      <c r="N48" s="44">
        <v>0</v>
      </c>
      <c r="O48" s="44">
        <v>0</v>
      </c>
    </row>
    <row r="49" spans="1:15" ht="14.25">
      <c r="A49" s="161"/>
      <c r="B49" s="58"/>
      <c r="C49" s="58"/>
      <c r="D49" s="58"/>
      <c r="E49" s="58"/>
      <c r="F49" s="58"/>
      <c r="G49" s="165"/>
      <c r="H49" s="60"/>
      <c r="I49" s="66" t="s">
        <v>41</v>
      </c>
      <c r="J49" s="66"/>
      <c r="K49" s="66"/>
      <c r="L49" s="67"/>
      <c r="M49" s="44">
        <v>0</v>
      </c>
      <c r="N49" s="44">
        <v>0</v>
      </c>
      <c r="O49" s="44">
        <v>0</v>
      </c>
    </row>
    <row r="50" spans="1:15" ht="14.25">
      <c r="A50" s="161"/>
      <c r="B50" s="58"/>
      <c r="C50" s="58"/>
      <c r="D50" s="58"/>
      <c r="E50" s="58"/>
      <c r="F50" s="58"/>
      <c r="G50" s="165"/>
      <c r="H50" s="60"/>
      <c r="I50" s="66" t="s">
        <v>25</v>
      </c>
      <c r="J50" s="66"/>
      <c r="K50" s="66"/>
      <c r="L50" s="67"/>
      <c r="M50" s="44">
        <v>0</v>
      </c>
      <c r="N50" s="44">
        <v>0</v>
      </c>
      <c r="O50" s="44">
        <v>0</v>
      </c>
    </row>
    <row r="51" spans="1:15" ht="14.25">
      <c r="A51" s="161"/>
      <c r="B51" s="58"/>
      <c r="C51" s="58"/>
      <c r="D51" s="58"/>
      <c r="E51" s="58"/>
      <c r="F51" s="164"/>
      <c r="G51" s="54"/>
      <c r="H51" s="60" t="s">
        <v>42</v>
      </c>
      <c r="I51" s="66"/>
      <c r="J51" s="66"/>
      <c r="K51" s="66"/>
      <c r="L51" s="67"/>
      <c r="M51" s="44">
        <v>0</v>
      </c>
      <c r="N51" s="44">
        <v>0</v>
      </c>
      <c r="O51" s="44">
        <v>0</v>
      </c>
    </row>
    <row r="52" spans="1:15" ht="14.25">
      <c r="A52" s="161"/>
      <c r="B52" s="58"/>
      <c r="C52" s="58"/>
      <c r="D52" s="58"/>
      <c r="E52" s="58"/>
      <c r="F52" s="58"/>
      <c r="G52" s="165"/>
      <c r="H52" s="60"/>
      <c r="I52" s="66" t="s">
        <v>43</v>
      </c>
      <c r="J52" s="66"/>
      <c r="K52" s="66"/>
      <c r="L52" s="67"/>
      <c r="M52" s="44">
        <v>0</v>
      </c>
      <c r="N52" s="44">
        <v>0</v>
      </c>
      <c r="O52" s="44">
        <v>0</v>
      </c>
    </row>
    <row r="53" spans="1:15" ht="14.25">
      <c r="A53" s="161"/>
      <c r="B53" s="58"/>
      <c r="C53" s="58"/>
      <c r="D53" s="58"/>
      <c r="E53" s="58"/>
      <c r="F53" s="58"/>
      <c r="G53" s="165"/>
      <c r="H53" s="60"/>
      <c r="I53" s="66" t="s">
        <v>44</v>
      </c>
      <c r="J53" s="66"/>
      <c r="K53" s="66"/>
      <c r="L53" s="67"/>
      <c r="M53" s="44">
        <v>0</v>
      </c>
      <c r="N53" s="44">
        <v>0</v>
      </c>
      <c r="O53" s="44">
        <v>0</v>
      </c>
    </row>
    <row r="54" spans="1:15" ht="14.25">
      <c r="A54" s="161"/>
      <c r="B54" s="58"/>
      <c r="C54" s="58"/>
      <c r="D54" s="58"/>
      <c r="E54" s="58"/>
      <c r="F54" s="58"/>
      <c r="G54" s="165"/>
      <c r="H54" s="60"/>
      <c r="I54" s="66" t="s">
        <v>25</v>
      </c>
      <c r="J54" s="66"/>
      <c r="K54" s="66"/>
      <c r="L54" s="67"/>
      <c r="M54" s="44">
        <v>0</v>
      </c>
      <c r="N54" s="44">
        <v>0</v>
      </c>
      <c r="O54" s="44">
        <v>0</v>
      </c>
    </row>
    <row r="55" spans="1:15" ht="14.25">
      <c r="A55" s="161"/>
      <c r="B55" s="58"/>
      <c r="C55" s="58"/>
      <c r="D55" s="58"/>
      <c r="E55" s="58"/>
      <c r="F55" s="164"/>
      <c r="G55" s="54"/>
      <c r="H55" s="60" t="s">
        <v>45</v>
      </c>
      <c r="I55" s="66"/>
      <c r="J55" s="66"/>
      <c r="K55" s="66"/>
      <c r="L55" s="67"/>
      <c r="M55" s="44">
        <v>0</v>
      </c>
      <c r="N55" s="44">
        <v>0</v>
      </c>
      <c r="O55" s="44">
        <v>0</v>
      </c>
    </row>
    <row r="56" spans="1:15" ht="14.25">
      <c r="A56" s="161"/>
      <c r="B56" s="58"/>
      <c r="C56" s="58"/>
      <c r="D56" s="58"/>
      <c r="E56" s="58"/>
      <c r="F56" s="164"/>
      <c r="G56" s="54"/>
      <c r="H56" s="60" t="s">
        <v>46</v>
      </c>
      <c r="I56" s="66"/>
      <c r="J56" s="66"/>
      <c r="K56" s="66"/>
      <c r="L56" s="67"/>
      <c r="M56" s="44">
        <v>0</v>
      </c>
      <c r="N56" s="44">
        <v>0</v>
      </c>
      <c r="O56" s="44">
        <v>0</v>
      </c>
    </row>
    <row r="57" spans="1:15" ht="14.25">
      <c r="A57" s="161"/>
      <c r="B57" s="68"/>
      <c r="C57" s="69"/>
      <c r="D57" s="69"/>
      <c r="E57" s="69"/>
      <c r="F57" s="167"/>
      <c r="G57" s="168"/>
      <c r="H57" s="169"/>
      <c r="I57" s="170"/>
      <c r="J57" s="170"/>
      <c r="K57" s="170"/>
      <c r="L57" s="171"/>
      <c r="M57" s="172"/>
      <c r="N57" s="173"/>
      <c r="O57" s="173"/>
    </row>
    <row r="58" spans="1:15" ht="15">
      <c r="A58" s="161"/>
      <c r="B58" s="229" t="s">
        <v>3</v>
      </c>
      <c r="C58" s="230"/>
      <c r="D58" s="230"/>
      <c r="E58" s="230"/>
      <c r="F58" s="230"/>
      <c r="G58" s="231"/>
      <c r="H58" s="232"/>
      <c r="I58" s="233"/>
      <c r="J58" s="231"/>
      <c r="K58" s="231"/>
      <c r="L58" s="234"/>
      <c r="M58" s="237" t="s">
        <v>4</v>
      </c>
      <c r="N58" s="237" t="s">
        <v>5</v>
      </c>
      <c r="O58" s="238" t="s">
        <v>6</v>
      </c>
    </row>
    <row r="59" spans="1:15" ht="14.25">
      <c r="A59" s="161"/>
      <c r="B59" s="58"/>
      <c r="C59" s="58"/>
      <c r="D59" s="58"/>
      <c r="E59" s="58"/>
      <c r="F59" s="164"/>
      <c r="G59" s="54"/>
      <c r="H59" s="60"/>
      <c r="I59" s="66"/>
      <c r="J59" s="66"/>
      <c r="K59" s="66"/>
      <c r="L59" s="67"/>
      <c r="M59" s="44"/>
      <c r="N59" s="21"/>
      <c r="O59" s="21"/>
    </row>
    <row r="60" spans="1:15" ht="15">
      <c r="A60" s="143"/>
      <c r="B60" s="174"/>
      <c r="C60" s="174"/>
      <c r="D60" s="174"/>
      <c r="E60" s="144"/>
      <c r="F60" s="174" t="s">
        <v>47</v>
      </c>
      <c r="G60" s="140"/>
      <c r="H60" s="145"/>
      <c r="I60" s="146"/>
      <c r="J60" s="152"/>
      <c r="K60" s="152"/>
      <c r="L60" s="155"/>
      <c r="M60" s="44">
        <v>2204.0958593752671</v>
      </c>
      <c r="N60" s="44">
        <v>469.88589959574495</v>
      </c>
      <c r="O60" s="44">
        <v>1734.2099597795223</v>
      </c>
    </row>
    <row r="61" spans="1:15" ht="14.25">
      <c r="A61" s="161"/>
      <c r="B61" s="47"/>
      <c r="C61" s="47"/>
      <c r="D61" s="47"/>
      <c r="E61" s="136"/>
      <c r="F61" s="47"/>
      <c r="G61" s="48" t="s">
        <v>48</v>
      </c>
      <c r="H61" s="158"/>
      <c r="I61" s="50"/>
      <c r="J61" s="50"/>
      <c r="K61" s="50"/>
      <c r="L61" s="51"/>
      <c r="M61" s="44">
        <v>0</v>
      </c>
      <c r="N61" s="44">
        <v>21.856429638084045</v>
      </c>
      <c r="O61" s="44">
        <v>-21.856429638084045</v>
      </c>
    </row>
    <row r="62" spans="1:15" ht="14.25">
      <c r="A62" s="161"/>
      <c r="B62" s="47"/>
      <c r="C62" s="47"/>
      <c r="D62" s="47"/>
      <c r="E62" s="47"/>
      <c r="F62" s="136"/>
      <c r="G62" s="110"/>
      <c r="H62" s="49" t="s">
        <v>49</v>
      </c>
      <c r="I62" s="50"/>
      <c r="J62" s="50"/>
      <c r="K62" s="50"/>
      <c r="L62" s="51"/>
      <c r="M62" s="44">
        <v>0</v>
      </c>
      <c r="N62" s="44">
        <v>0</v>
      </c>
      <c r="O62" s="44">
        <v>0</v>
      </c>
    </row>
    <row r="63" spans="1:15" ht="14.25">
      <c r="A63" s="161"/>
      <c r="B63" s="47"/>
      <c r="C63" s="47"/>
      <c r="D63" s="47"/>
      <c r="E63" s="47"/>
      <c r="F63" s="136"/>
      <c r="G63" s="110"/>
      <c r="H63" s="49" t="s">
        <v>50</v>
      </c>
      <c r="I63" s="50"/>
      <c r="J63" s="50"/>
      <c r="K63" s="50"/>
      <c r="L63" s="51"/>
      <c r="M63" s="44">
        <v>0</v>
      </c>
      <c r="N63" s="44">
        <v>21.856429638084045</v>
      </c>
      <c r="O63" s="44">
        <v>-21.856429638084045</v>
      </c>
    </row>
    <row r="64" spans="1:15" ht="14.25">
      <c r="A64" s="161"/>
      <c r="B64" s="47"/>
      <c r="C64" s="47"/>
      <c r="D64" s="47"/>
      <c r="E64" s="136"/>
      <c r="F64" s="47"/>
      <c r="G64" s="48" t="s">
        <v>51</v>
      </c>
      <c r="H64" s="158"/>
      <c r="I64" s="50"/>
      <c r="J64" s="50"/>
      <c r="K64" s="50"/>
      <c r="L64" s="51"/>
      <c r="M64" s="44">
        <v>2204.0958593752671</v>
      </c>
      <c r="N64" s="44">
        <v>448.02946995766092</v>
      </c>
      <c r="O64" s="44">
        <v>1756.0663894176062</v>
      </c>
    </row>
    <row r="65" spans="1:15" ht="14.25">
      <c r="A65" s="161"/>
      <c r="B65" s="47"/>
      <c r="C65" s="47"/>
      <c r="D65" s="47"/>
      <c r="E65" s="47"/>
      <c r="F65" s="136"/>
      <c r="G65" s="48"/>
      <c r="H65" s="49" t="s">
        <v>52</v>
      </c>
      <c r="I65" s="50"/>
      <c r="J65" s="50"/>
      <c r="K65" s="50"/>
      <c r="L65" s="51"/>
      <c r="M65" s="44">
        <v>0</v>
      </c>
      <c r="N65" s="44">
        <v>7.0206433226147071</v>
      </c>
      <c r="O65" s="44">
        <v>-7.0206433226147071</v>
      </c>
    </row>
    <row r="66" spans="1:15" ht="14.25">
      <c r="A66" s="161"/>
      <c r="B66" s="47"/>
      <c r="C66" s="47"/>
      <c r="D66" s="47"/>
      <c r="E66" s="47"/>
      <c r="F66" s="136"/>
      <c r="G66" s="48"/>
      <c r="H66" s="49" t="s">
        <v>53</v>
      </c>
      <c r="I66" s="50"/>
      <c r="J66" s="50"/>
      <c r="K66" s="50"/>
      <c r="L66" s="51"/>
      <c r="M66" s="44">
        <v>22.21181873789029</v>
      </c>
      <c r="N66" s="44">
        <v>156.22255558934791</v>
      </c>
      <c r="O66" s="44">
        <v>-134.01073685145764</v>
      </c>
    </row>
    <row r="67" spans="1:15" ht="14.25">
      <c r="A67" s="161"/>
      <c r="B67" s="47"/>
      <c r="C67" s="47"/>
      <c r="D67" s="47"/>
      <c r="E67" s="47"/>
      <c r="F67" s="136"/>
      <c r="G67" s="48"/>
      <c r="H67" s="49" t="s">
        <v>54</v>
      </c>
      <c r="I67" s="50"/>
      <c r="J67" s="50"/>
      <c r="K67" s="50"/>
      <c r="L67" s="51"/>
      <c r="M67" s="44">
        <v>2181.884040637377</v>
      </c>
      <c r="N67" s="44">
        <v>284.78627104569824</v>
      </c>
      <c r="O67" s="44">
        <v>1897.0977695916788</v>
      </c>
    </row>
    <row r="68" spans="1:15" ht="14.25">
      <c r="A68" s="161"/>
      <c r="B68" s="136"/>
      <c r="C68" s="136"/>
      <c r="D68" s="136"/>
      <c r="E68" s="47"/>
      <c r="F68" s="47" t="s">
        <v>55</v>
      </c>
      <c r="G68" s="48"/>
      <c r="H68" s="49"/>
      <c r="I68" s="50"/>
      <c r="J68" s="50"/>
      <c r="K68" s="50"/>
      <c r="L68" s="51"/>
      <c r="M68" s="44">
        <v>33.317728106835432</v>
      </c>
      <c r="N68" s="44">
        <v>21.887184464028817</v>
      </c>
      <c r="O68" s="44">
        <v>11.430543642806619</v>
      </c>
    </row>
    <row r="69" spans="1:15" ht="14.25">
      <c r="A69" s="161"/>
      <c r="B69" s="47"/>
      <c r="C69" s="47"/>
      <c r="D69" s="47"/>
      <c r="E69" s="136"/>
      <c r="F69" s="47"/>
      <c r="G69" s="48" t="s">
        <v>56</v>
      </c>
      <c r="H69" s="49"/>
      <c r="I69" s="50"/>
      <c r="J69" s="50"/>
      <c r="K69" s="50"/>
      <c r="L69" s="51"/>
      <c r="M69" s="44">
        <v>2.562902162064264</v>
      </c>
      <c r="N69" s="44">
        <v>1.3839671675147027</v>
      </c>
      <c r="O69" s="44">
        <v>1.1789349945495613</v>
      </c>
    </row>
    <row r="70" spans="1:15" ht="14.25">
      <c r="A70" s="161"/>
      <c r="B70" s="47"/>
      <c r="C70" s="47"/>
      <c r="D70" s="47"/>
      <c r="E70" s="136"/>
      <c r="F70" s="47"/>
      <c r="G70" s="48" t="s">
        <v>57</v>
      </c>
      <c r="H70" s="49"/>
      <c r="I70" s="50"/>
      <c r="J70" s="50"/>
      <c r="K70" s="50"/>
      <c r="L70" s="51"/>
      <c r="M70" s="44">
        <v>30.75482594477117</v>
      </c>
      <c r="N70" s="44">
        <v>20.503217296514112</v>
      </c>
      <c r="O70" s="44">
        <v>10.251608648257056</v>
      </c>
    </row>
    <row r="71" spans="1:15" ht="14.25">
      <c r="A71" s="161"/>
      <c r="B71" s="136"/>
      <c r="C71" s="136"/>
      <c r="D71" s="136"/>
      <c r="E71" s="47"/>
      <c r="F71" s="47" t="s">
        <v>58</v>
      </c>
      <c r="G71" s="48"/>
      <c r="H71" s="49"/>
      <c r="I71" s="50"/>
      <c r="J71" s="50"/>
      <c r="K71" s="50"/>
      <c r="L71" s="51"/>
      <c r="M71" s="44">
        <v>0</v>
      </c>
      <c r="N71" s="44">
        <v>0</v>
      </c>
      <c r="O71" s="44">
        <v>0</v>
      </c>
    </row>
    <row r="72" spans="1:15" ht="14.25">
      <c r="A72" s="161"/>
      <c r="B72" s="47"/>
      <c r="C72" s="47"/>
      <c r="D72" s="47"/>
      <c r="E72" s="136"/>
      <c r="F72" s="47"/>
      <c r="G72" s="48" t="s">
        <v>59</v>
      </c>
      <c r="H72" s="49"/>
      <c r="I72" s="50"/>
      <c r="J72" s="50"/>
      <c r="K72" s="50"/>
      <c r="L72" s="51"/>
      <c r="M72" s="44">
        <v>0</v>
      </c>
      <c r="N72" s="44">
        <v>0</v>
      </c>
      <c r="O72" s="44">
        <v>0</v>
      </c>
    </row>
    <row r="73" spans="1:15" ht="14.25">
      <c r="A73" s="161"/>
      <c r="B73" s="47"/>
      <c r="C73" s="47"/>
      <c r="D73" s="47"/>
      <c r="E73" s="136"/>
      <c r="F73" s="47"/>
      <c r="G73" s="48" t="s">
        <v>60</v>
      </c>
      <c r="H73" s="49"/>
      <c r="I73" s="50"/>
      <c r="J73" s="50"/>
      <c r="K73" s="50"/>
      <c r="L73" s="51"/>
      <c r="M73" s="44">
        <v>0</v>
      </c>
      <c r="N73" s="44">
        <v>0</v>
      </c>
      <c r="O73" s="44">
        <v>0</v>
      </c>
    </row>
    <row r="74" spans="1:15" ht="14.25">
      <c r="A74" s="161"/>
      <c r="B74" s="136"/>
      <c r="C74" s="136"/>
      <c r="D74" s="136"/>
      <c r="E74" s="47"/>
      <c r="F74" s="47" t="s">
        <v>61</v>
      </c>
      <c r="G74" s="48"/>
      <c r="H74" s="49"/>
      <c r="I74" s="50"/>
      <c r="J74" s="50"/>
      <c r="K74" s="50"/>
      <c r="L74" s="51"/>
      <c r="M74" s="44">
        <v>0</v>
      </c>
      <c r="N74" s="44">
        <v>67.440207492559054</v>
      </c>
      <c r="O74" s="44">
        <v>-67.440207492559054</v>
      </c>
    </row>
    <row r="75" spans="1:15" ht="14.25">
      <c r="A75" s="161"/>
      <c r="B75" s="47"/>
      <c r="C75" s="47"/>
      <c r="D75" s="47"/>
      <c r="E75" s="136"/>
      <c r="F75" s="136"/>
      <c r="G75" s="48" t="s">
        <v>62</v>
      </c>
      <c r="H75" s="49"/>
      <c r="I75" s="50"/>
      <c r="J75" s="50"/>
      <c r="K75" s="50"/>
      <c r="L75" s="51"/>
      <c r="M75" s="44">
        <v>0</v>
      </c>
      <c r="N75" s="44">
        <v>0</v>
      </c>
      <c r="O75" s="44">
        <v>0</v>
      </c>
    </row>
    <row r="76" spans="1:15" ht="14.25">
      <c r="A76" s="161"/>
      <c r="B76" s="47"/>
      <c r="C76" s="47"/>
      <c r="D76" s="47"/>
      <c r="E76" s="136"/>
      <c r="F76" s="136"/>
      <c r="G76" s="48" t="s">
        <v>63</v>
      </c>
      <c r="H76" s="49"/>
      <c r="I76" s="50"/>
      <c r="J76" s="50"/>
      <c r="K76" s="50"/>
      <c r="L76" s="51"/>
      <c r="M76" s="44">
        <v>0</v>
      </c>
      <c r="N76" s="44">
        <v>43.061882127003763</v>
      </c>
      <c r="O76" s="44">
        <v>-43.061882127003763</v>
      </c>
    </row>
    <row r="77" spans="1:15" ht="14.25">
      <c r="A77" s="161"/>
      <c r="B77" s="47"/>
      <c r="C77" s="47"/>
      <c r="D77" s="47"/>
      <c r="E77" s="136"/>
      <c r="F77" s="47"/>
      <c r="G77" s="48" t="s">
        <v>64</v>
      </c>
      <c r="H77" s="49"/>
      <c r="I77" s="50"/>
      <c r="J77" s="50"/>
      <c r="K77" s="50"/>
      <c r="L77" s="51"/>
      <c r="M77" s="44">
        <v>0</v>
      </c>
      <c r="N77" s="44">
        <v>24.378325365555281</v>
      </c>
      <c r="O77" s="44">
        <v>-24.378325365555281</v>
      </c>
    </row>
    <row r="78" spans="1:15" ht="14.25">
      <c r="A78" s="161"/>
      <c r="B78" s="47"/>
      <c r="C78" s="47"/>
      <c r="D78" s="47"/>
      <c r="E78" s="136"/>
      <c r="F78" s="47"/>
      <c r="G78" s="48" t="s">
        <v>65</v>
      </c>
      <c r="H78" s="49"/>
      <c r="I78" s="50"/>
      <c r="J78" s="50"/>
      <c r="K78" s="50"/>
      <c r="L78" s="51"/>
      <c r="M78" s="44">
        <v>0</v>
      </c>
      <c r="N78" s="44">
        <v>0</v>
      </c>
      <c r="O78" s="44">
        <v>0</v>
      </c>
    </row>
    <row r="79" spans="1:15" ht="14.25">
      <c r="A79" s="161"/>
      <c r="B79" s="47"/>
      <c r="C79" s="47"/>
      <c r="D79" s="47"/>
      <c r="E79" s="136"/>
      <c r="F79" s="47"/>
      <c r="G79" s="48" t="s">
        <v>66</v>
      </c>
      <c r="H79" s="49"/>
      <c r="I79" s="50"/>
      <c r="J79" s="50"/>
      <c r="K79" s="50"/>
      <c r="L79" s="51"/>
      <c r="M79" s="44">
        <v>0</v>
      </c>
      <c r="N79" s="44">
        <v>0</v>
      </c>
      <c r="O79" s="44">
        <v>0</v>
      </c>
    </row>
    <row r="80" spans="1:15" ht="14.25">
      <c r="A80" s="161"/>
      <c r="B80" s="136"/>
      <c r="C80" s="136"/>
      <c r="D80" s="136"/>
      <c r="E80" s="47"/>
      <c r="F80" s="47" t="s">
        <v>67</v>
      </c>
      <c r="G80" s="48"/>
      <c r="H80" s="49"/>
      <c r="I80" s="50"/>
      <c r="J80" s="50"/>
      <c r="K80" s="50"/>
      <c r="L80" s="51"/>
      <c r="M80" s="44">
        <v>0</v>
      </c>
      <c r="N80" s="44">
        <v>0</v>
      </c>
      <c r="O80" s="44">
        <v>0</v>
      </c>
    </row>
    <row r="81" spans="1:15" ht="14.25">
      <c r="A81" s="161"/>
      <c r="B81" s="136"/>
      <c r="C81" s="136"/>
      <c r="D81" s="136"/>
      <c r="E81" s="47"/>
      <c r="F81" s="47" t="s">
        <v>68</v>
      </c>
      <c r="G81" s="110"/>
      <c r="H81" s="49"/>
      <c r="I81" s="50"/>
      <c r="J81" s="50"/>
      <c r="K81" s="50"/>
      <c r="L81" s="51"/>
      <c r="M81" s="44">
        <v>0</v>
      </c>
      <c r="N81" s="44">
        <v>0</v>
      </c>
      <c r="O81" s="44">
        <v>0</v>
      </c>
    </row>
    <row r="82" spans="1:15" ht="14.25">
      <c r="A82" s="161"/>
      <c r="B82" s="47"/>
      <c r="C82" s="47"/>
      <c r="D82" s="47"/>
      <c r="E82" s="136"/>
      <c r="F82" s="47"/>
      <c r="G82" s="48" t="s">
        <v>69</v>
      </c>
      <c r="H82" s="49"/>
      <c r="I82" s="50"/>
      <c r="J82" s="50"/>
      <c r="K82" s="50"/>
      <c r="L82" s="51"/>
      <c r="M82" s="44">
        <v>0</v>
      </c>
      <c r="N82" s="44">
        <v>0</v>
      </c>
      <c r="O82" s="44">
        <v>0</v>
      </c>
    </row>
    <row r="83" spans="1:15" ht="14.25">
      <c r="A83" s="161"/>
      <c r="B83" s="47"/>
      <c r="C83" s="47"/>
      <c r="D83" s="47"/>
      <c r="E83" s="136"/>
      <c r="F83" s="47"/>
      <c r="G83" s="48" t="s">
        <v>70</v>
      </c>
      <c r="H83" s="49"/>
      <c r="I83" s="50"/>
      <c r="J83" s="50"/>
      <c r="K83" s="50"/>
      <c r="L83" s="51"/>
      <c r="M83" s="44">
        <v>0</v>
      </c>
      <c r="N83" s="44">
        <v>0</v>
      </c>
      <c r="O83" s="44">
        <v>0</v>
      </c>
    </row>
    <row r="84" spans="1:15" ht="14.25">
      <c r="A84" s="161"/>
      <c r="B84" s="136"/>
      <c r="C84" s="136"/>
      <c r="D84" s="136"/>
      <c r="E84" s="47"/>
      <c r="F84" s="47" t="s">
        <v>71</v>
      </c>
      <c r="G84" s="48"/>
      <c r="H84" s="49"/>
      <c r="I84" s="50"/>
      <c r="J84" s="50"/>
      <c r="K84" s="50"/>
      <c r="L84" s="51"/>
      <c r="M84" s="44">
        <v>0</v>
      </c>
      <c r="N84" s="44">
        <v>22.21181873789029</v>
      </c>
      <c r="O84" s="44">
        <v>-22.21181873789029</v>
      </c>
    </row>
    <row r="85" spans="1:15" ht="14.25">
      <c r="A85" s="161"/>
      <c r="B85" s="136"/>
      <c r="C85" s="136"/>
      <c r="D85" s="136"/>
      <c r="E85" s="47"/>
      <c r="F85" s="47" t="s">
        <v>72</v>
      </c>
      <c r="G85" s="48"/>
      <c r="H85" s="49"/>
      <c r="I85" s="50"/>
      <c r="J85" s="50"/>
      <c r="K85" s="50"/>
      <c r="L85" s="51"/>
      <c r="M85" s="44">
        <v>0</v>
      </c>
      <c r="N85" s="44">
        <v>21.661649073767162</v>
      </c>
      <c r="O85" s="44">
        <v>-21.661649073767162</v>
      </c>
    </row>
    <row r="86" spans="1:15" ht="14.25">
      <c r="A86" s="161"/>
      <c r="B86" s="47"/>
      <c r="C86" s="47"/>
      <c r="D86" s="47"/>
      <c r="E86" s="136"/>
      <c r="F86" s="47"/>
      <c r="G86" s="48" t="s">
        <v>73</v>
      </c>
      <c r="H86" s="49"/>
      <c r="I86" s="50"/>
      <c r="J86" s="50"/>
      <c r="K86" s="50"/>
      <c r="L86" s="51"/>
      <c r="M86" s="44">
        <v>0</v>
      </c>
      <c r="N86" s="44">
        <v>0</v>
      </c>
      <c r="O86" s="44">
        <v>0</v>
      </c>
    </row>
    <row r="87" spans="1:15" ht="14.25">
      <c r="A87" s="161"/>
      <c r="B87" s="47"/>
      <c r="C87" s="47"/>
      <c r="D87" s="47"/>
      <c r="E87" s="47"/>
      <c r="F87" s="136"/>
      <c r="G87" s="48"/>
      <c r="H87" s="49" t="s">
        <v>74</v>
      </c>
      <c r="I87" s="50"/>
      <c r="J87" s="50"/>
      <c r="K87" s="50"/>
      <c r="L87" s="51"/>
      <c r="M87" s="44">
        <v>0</v>
      </c>
      <c r="N87" s="44">
        <v>0</v>
      </c>
      <c r="O87" s="44">
        <v>0</v>
      </c>
    </row>
    <row r="88" spans="1:15" ht="14.25">
      <c r="A88" s="161"/>
      <c r="B88" s="47"/>
      <c r="C88" s="47"/>
      <c r="D88" s="47"/>
      <c r="E88" s="47"/>
      <c r="F88" s="136"/>
      <c r="G88" s="48"/>
      <c r="H88" s="49" t="s">
        <v>75</v>
      </c>
      <c r="I88" s="50"/>
      <c r="J88" s="50"/>
      <c r="K88" s="50"/>
      <c r="L88" s="51"/>
      <c r="M88" s="44">
        <v>0</v>
      </c>
      <c r="N88" s="44">
        <v>0</v>
      </c>
      <c r="O88" s="44">
        <v>0</v>
      </c>
    </row>
    <row r="89" spans="1:15" ht="14.25">
      <c r="A89" s="161"/>
      <c r="B89" s="47"/>
      <c r="C89" s="47"/>
      <c r="D89" s="47"/>
      <c r="E89" s="136"/>
      <c r="F89" s="47"/>
      <c r="G89" s="48" t="s">
        <v>76</v>
      </c>
      <c r="H89" s="49"/>
      <c r="I89" s="50"/>
      <c r="J89" s="50"/>
      <c r="K89" s="50"/>
      <c r="L89" s="51"/>
      <c r="M89" s="44">
        <v>0</v>
      </c>
      <c r="N89" s="44">
        <v>0</v>
      </c>
      <c r="O89" s="44">
        <v>0</v>
      </c>
    </row>
    <row r="90" spans="1:15" ht="14.25">
      <c r="A90" s="161"/>
      <c r="B90" s="47"/>
      <c r="C90" s="47"/>
      <c r="D90" s="47"/>
      <c r="E90" s="136"/>
      <c r="F90" s="47"/>
      <c r="G90" s="48" t="s">
        <v>77</v>
      </c>
      <c r="H90" s="49"/>
      <c r="I90" s="50"/>
      <c r="J90" s="50"/>
      <c r="K90" s="50"/>
      <c r="L90" s="51"/>
      <c r="M90" s="44">
        <v>0</v>
      </c>
      <c r="N90" s="44">
        <v>21.661649073767162</v>
      </c>
      <c r="O90" s="44">
        <v>-21.661649073767162</v>
      </c>
    </row>
    <row r="91" spans="1:15" ht="14.25">
      <c r="A91" s="161"/>
      <c r="B91" s="47"/>
      <c r="C91" s="47"/>
      <c r="D91" s="47"/>
      <c r="E91" s="136"/>
      <c r="F91" s="47"/>
      <c r="G91" s="48" t="s">
        <v>78</v>
      </c>
      <c r="H91" s="49"/>
      <c r="I91" s="50"/>
      <c r="J91" s="50"/>
      <c r="K91" s="50"/>
      <c r="L91" s="51"/>
      <c r="M91" s="44"/>
      <c r="N91" s="21"/>
      <c r="O91" s="21"/>
    </row>
    <row r="92" spans="1:15" ht="14.25">
      <c r="A92" s="161"/>
      <c r="B92" s="47"/>
      <c r="C92" s="47"/>
      <c r="D92" s="47"/>
      <c r="E92" s="47"/>
      <c r="F92" s="136"/>
      <c r="G92" s="48"/>
      <c r="H92" s="49" t="s">
        <v>79</v>
      </c>
      <c r="I92" s="50"/>
      <c r="J92" s="50"/>
      <c r="K92" s="50"/>
      <c r="L92" s="51"/>
      <c r="M92" s="44">
        <v>0</v>
      </c>
      <c r="N92" s="44">
        <v>0</v>
      </c>
      <c r="O92" s="44">
        <v>0</v>
      </c>
    </row>
    <row r="93" spans="1:15" ht="14.25">
      <c r="A93" s="161"/>
      <c r="B93" s="47"/>
      <c r="C93" s="47"/>
      <c r="D93" s="47"/>
      <c r="E93" s="47"/>
      <c r="F93" s="136"/>
      <c r="G93" s="48"/>
      <c r="H93" s="49" t="s">
        <v>80</v>
      </c>
      <c r="I93" s="50"/>
      <c r="J93" s="50"/>
      <c r="K93" s="50"/>
      <c r="L93" s="51"/>
      <c r="M93" s="44"/>
      <c r="N93" s="21"/>
      <c r="O93" s="21"/>
    </row>
    <row r="94" spans="1:15" ht="14.25">
      <c r="A94" s="161"/>
      <c r="B94" s="47"/>
      <c r="C94" s="47"/>
      <c r="D94" s="47"/>
      <c r="E94" s="47"/>
      <c r="F94" s="47"/>
      <c r="G94" s="110"/>
      <c r="H94" s="49"/>
      <c r="I94" s="50" t="s">
        <v>81</v>
      </c>
      <c r="J94" s="50"/>
      <c r="K94" s="50"/>
      <c r="L94" s="51"/>
      <c r="M94" s="44">
        <v>0</v>
      </c>
      <c r="N94" s="44">
        <v>0</v>
      </c>
      <c r="O94" s="44">
        <v>0</v>
      </c>
    </row>
    <row r="95" spans="1:15" ht="14.25">
      <c r="A95" s="161"/>
      <c r="B95" s="47"/>
      <c r="C95" s="47"/>
      <c r="D95" s="47"/>
      <c r="E95" s="47"/>
      <c r="F95" s="47"/>
      <c r="G95" s="110"/>
      <c r="H95" s="49"/>
      <c r="I95" s="50" t="s">
        <v>82</v>
      </c>
      <c r="J95" s="50"/>
      <c r="K95" s="50"/>
      <c r="L95" s="51"/>
      <c r="M95" s="44">
        <v>0</v>
      </c>
      <c r="N95" s="44">
        <v>0</v>
      </c>
      <c r="O95" s="44">
        <v>0</v>
      </c>
    </row>
    <row r="96" spans="1:15" ht="14.25">
      <c r="A96" s="161"/>
      <c r="B96" s="47"/>
      <c r="C96" s="47"/>
      <c r="D96" s="47"/>
      <c r="E96" s="47"/>
      <c r="F96" s="47"/>
      <c r="G96" s="110"/>
      <c r="H96" s="49"/>
      <c r="I96" s="50" t="s">
        <v>83</v>
      </c>
      <c r="J96" s="50"/>
      <c r="K96" s="50"/>
      <c r="L96" s="51"/>
      <c r="M96" s="178"/>
      <c r="N96" s="177"/>
      <c r="O96" s="177"/>
    </row>
    <row r="97" spans="1:15" ht="14.25">
      <c r="A97" s="161"/>
      <c r="B97" s="47"/>
      <c r="C97" s="47"/>
      <c r="D97" s="47"/>
      <c r="E97" s="47"/>
      <c r="F97" s="47"/>
      <c r="G97" s="110"/>
      <c r="H97" s="49"/>
      <c r="I97" s="50" t="s">
        <v>84</v>
      </c>
      <c r="J97" s="50"/>
      <c r="K97" s="50"/>
      <c r="L97" s="51"/>
      <c r="M97" s="44">
        <v>0</v>
      </c>
      <c r="N97" s="44">
        <v>0</v>
      </c>
      <c r="O97" s="44">
        <v>0</v>
      </c>
    </row>
    <row r="98" spans="1:15" ht="14.25">
      <c r="A98" s="161"/>
      <c r="B98" s="47"/>
      <c r="C98" s="47"/>
      <c r="D98" s="47"/>
      <c r="E98" s="47"/>
      <c r="F98" s="47"/>
      <c r="G98" s="110"/>
      <c r="H98" s="49"/>
      <c r="I98" s="50" t="s">
        <v>85</v>
      </c>
      <c r="J98" s="50"/>
      <c r="K98" s="50"/>
      <c r="L98" s="51"/>
      <c r="M98" s="44"/>
      <c r="N98" s="21"/>
      <c r="O98" s="21"/>
    </row>
    <row r="99" spans="1:15" ht="14.25">
      <c r="A99" s="161"/>
      <c r="B99" s="47"/>
      <c r="C99" s="47"/>
      <c r="D99" s="47"/>
      <c r="E99" s="47"/>
      <c r="F99" s="136"/>
      <c r="G99" s="48"/>
      <c r="H99" s="49" t="s">
        <v>86</v>
      </c>
      <c r="I99" s="50"/>
      <c r="J99" s="50"/>
      <c r="K99" s="50"/>
      <c r="L99" s="51"/>
      <c r="M99" s="44">
        <v>0</v>
      </c>
      <c r="N99" s="44">
        <v>21.661649073767162</v>
      </c>
      <c r="O99" s="44">
        <v>-21.661649073767162</v>
      </c>
    </row>
    <row r="100" spans="1:15" ht="14.25">
      <c r="A100" s="161"/>
      <c r="B100" s="47"/>
      <c r="C100" s="47"/>
      <c r="D100" s="47"/>
      <c r="E100" s="47"/>
      <c r="F100" s="136"/>
      <c r="G100" s="48"/>
      <c r="H100" s="49" t="s">
        <v>87</v>
      </c>
      <c r="I100" s="50"/>
      <c r="J100" s="50"/>
      <c r="K100" s="50"/>
      <c r="L100" s="51"/>
      <c r="M100" s="166"/>
      <c r="N100" s="85"/>
      <c r="O100" s="85"/>
    </row>
    <row r="101" spans="1:15" ht="14.25">
      <c r="A101" s="161"/>
      <c r="B101" s="47"/>
      <c r="C101" s="47"/>
      <c r="D101" s="47"/>
      <c r="E101" s="47"/>
      <c r="F101" s="136"/>
      <c r="G101" s="48"/>
      <c r="H101" s="49" t="s">
        <v>88</v>
      </c>
      <c r="I101" s="50"/>
      <c r="J101" s="50"/>
      <c r="K101" s="50"/>
      <c r="L101" s="51"/>
      <c r="M101" s="44">
        <v>0</v>
      </c>
      <c r="N101" s="44">
        <v>0</v>
      </c>
      <c r="O101" s="44">
        <v>0</v>
      </c>
    </row>
    <row r="102" spans="1:15" ht="14.25">
      <c r="A102" s="161"/>
      <c r="B102" s="47"/>
      <c r="C102" s="47"/>
      <c r="D102" s="47"/>
      <c r="E102" s="47"/>
      <c r="F102" s="136"/>
      <c r="G102" s="48"/>
      <c r="H102" s="49" t="s">
        <v>89</v>
      </c>
      <c r="I102" s="50"/>
      <c r="J102" s="50"/>
      <c r="K102" s="50"/>
      <c r="L102" s="51"/>
      <c r="M102" s="44">
        <v>0</v>
      </c>
      <c r="N102" s="44">
        <v>0</v>
      </c>
      <c r="O102" s="44">
        <v>0</v>
      </c>
    </row>
    <row r="103" spans="1:15" ht="14.25">
      <c r="A103" s="161"/>
      <c r="B103" s="47"/>
      <c r="C103" s="47"/>
      <c r="D103" s="47"/>
      <c r="E103" s="47"/>
      <c r="F103" s="136"/>
      <c r="G103" s="48"/>
      <c r="H103" s="49" t="s">
        <v>90</v>
      </c>
      <c r="I103" s="50"/>
      <c r="J103" s="50"/>
      <c r="K103" s="50"/>
      <c r="L103" s="51"/>
      <c r="M103" s="166"/>
      <c r="N103" s="85"/>
      <c r="O103" s="85"/>
    </row>
    <row r="104" spans="1:15" ht="14.25">
      <c r="A104" s="161"/>
      <c r="B104" s="47"/>
      <c r="C104" s="47"/>
      <c r="D104" s="47"/>
      <c r="E104" s="47"/>
      <c r="F104" s="136"/>
      <c r="G104" s="48"/>
      <c r="H104" s="49" t="s">
        <v>91</v>
      </c>
      <c r="I104" s="50"/>
      <c r="J104" s="50"/>
      <c r="K104" s="50"/>
      <c r="L104" s="51"/>
      <c r="M104" s="44">
        <v>0</v>
      </c>
      <c r="N104" s="44">
        <v>0</v>
      </c>
      <c r="O104" s="44">
        <v>0</v>
      </c>
    </row>
    <row r="105" spans="1:15" ht="14.25">
      <c r="A105" s="161"/>
      <c r="B105" s="47"/>
      <c r="C105" s="47"/>
      <c r="D105" s="47"/>
      <c r="E105" s="47"/>
      <c r="F105" s="47"/>
      <c r="G105" s="110"/>
      <c r="H105" s="49"/>
      <c r="I105" s="50" t="s">
        <v>92</v>
      </c>
      <c r="J105" s="50"/>
      <c r="K105" s="50"/>
      <c r="L105" s="51"/>
      <c r="M105" s="44">
        <v>0</v>
      </c>
      <c r="N105" s="44">
        <v>0</v>
      </c>
      <c r="O105" s="44">
        <v>0</v>
      </c>
    </row>
    <row r="106" spans="1:15" ht="14.25">
      <c r="A106" s="161"/>
      <c r="B106" s="47"/>
      <c r="C106" s="47"/>
      <c r="D106" s="47"/>
      <c r="E106" s="47"/>
      <c r="F106" s="47"/>
      <c r="G106" s="110"/>
      <c r="H106" s="49"/>
      <c r="I106" s="50" t="s">
        <v>33</v>
      </c>
      <c r="J106" s="50"/>
      <c r="K106" s="50"/>
      <c r="L106" s="51"/>
      <c r="M106" s="44">
        <v>0</v>
      </c>
      <c r="N106" s="44">
        <v>0</v>
      </c>
      <c r="O106" s="44">
        <v>0</v>
      </c>
    </row>
    <row r="107" spans="1:15" ht="14.25">
      <c r="A107" s="161"/>
      <c r="B107" s="47"/>
      <c r="C107" s="47"/>
      <c r="D107" s="47"/>
      <c r="E107" s="47"/>
      <c r="F107" s="136"/>
      <c r="G107" s="48"/>
      <c r="H107" s="49" t="s">
        <v>33</v>
      </c>
      <c r="I107" s="50"/>
      <c r="J107" s="50"/>
      <c r="K107" s="50"/>
      <c r="L107" s="51"/>
      <c r="M107" s="44">
        <v>0</v>
      </c>
      <c r="N107" s="44">
        <v>0</v>
      </c>
      <c r="O107" s="44">
        <v>0</v>
      </c>
    </row>
    <row r="108" spans="1:15" ht="14.25">
      <c r="A108" s="161"/>
      <c r="B108" s="47"/>
      <c r="C108" s="47"/>
      <c r="D108" s="47"/>
      <c r="E108" s="47"/>
      <c r="F108" s="136"/>
      <c r="G108" s="48"/>
      <c r="H108" s="49" t="s">
        <v>93</v>
      </c>
      <c r="I108" s="50"/>
      <c r="J108" s="50"/>
      <c r="K108" s="50"/>
      <c r="L108" s="51"/>
      <c r="M108" s="44">
        <v>0</v>
      </c>
      <c r="N108" s="44">
        <v>0</v>
      </c>
      <c r="O108" s="44">
        <v>0</v>
      </c>
    </row>
    <row r="109" spans="1:15" ht="14.25">
      <c r="A109" s="161"/>
      <c r="B109" s="136"/>
      <c r="C109" s="136"/>
      <c r="D109" s="136"/>
      <c r="E109" s="47"/>
      <c r="F109" s="47" t="s">
        <v>94</v>
      </c>
      <c r="G109" s="48"/>
      <c r="H109" s="49"/>
      <c r="I109" s="50"/>
      <c r="J109" s="50"/>
      <c r="K109" s="50"/>
      <c r="L109" s="51"/>
      <c r="M109" s="44">
        <v>0.27337623062018818</v>
      </c>
      <c r="N109" s="44">
        <v>4.7840840358532928</v>
      </c>
      <c r="O109" s="44">
        <v>-4.5107078052331051</v>
      </c>
    </row>
    <row r="110" spans="1:15" ht="14.25">
      <c r="A110" s="161"/>
      <c r="B110" s="47"/>
      <c r="C110" s="47"/>
      <c r="D110" s="47"/>
      <c r="E110" s="136"/>
      <c r="F110" s="47"/>
      <c r="G110" s="48" t="s">
        <v>149</v>
      </c>
      <c r="H110" s="49"/>
      <c r="I110" s="50"/>
      <c r="J110" s="50"/>
      <c r="K110" s="50"/>
      <c r="L110" s="51"/>
      <c r="M110" s="44">
        <v>0</v>
      </c>
      <c r="N110" s="44">
        <v>0</v>
      </c>
      <c r="O110" s="44">
        <v>0</v>
      </c>
    </row>
    <row r="111" spans="1:15" ht="14.25">
      <c r="A111" s="161"/>
      <c r="B111" s="47"/>
      <c r="C111" s="47"/>
      <c r="D111" s="47"/>
      <c r="E111" s="136"/>
      <c r="F111" s="47"/>
      <c r="G111" s="48" t="s">
        <v>96</v>
      </c>
      <c r="H111" s="49"/>
      <c r="I111" s="50"/>
      <c r="J111" s="50"/>
      <c r="K111" s="50"/>
      <c r="L111" s="51"/>
      <c r="M111" s="44">
        <v>0.27337623062018818</v>
      </c>
      <c r="N111" s="44">
        <v>4.7840840358532928</v>
      </c>
      <c r="O111" s="44">
        <v>-4.5107078052331051</v>
      </c>
    </row>
    <row r="112" spans="1:15" ht="14.25">
      <c r="A112" s="161"/>
      <c r="B112" s="136"/>
      <c r="C112" s="136"/>
      <c r="D112" s="136"/>
      <c r="E112" s="47"/>
      <c r="F112" s="47" t="s">
        <v>97</v>
      </c>
      <c r="G112" s="48"/>
      <c r="H112" s="49"/>
      <c r="I112" s="50"/>
      <c r="J112" s="50"/>
      <c r="K112" s="50"/>
      <c r="L112" s="51"/>
      <c r="M112" s="44">
        <v>299.85955296151889</v>
      </c>
      <c r="N112" s="44">
        <v>24.928495029678409</v>
      </c>
      <c r="O112" s="44">
        <v>274.93105793184048</v>
      </c>
    </row>
    <row r="113" spans="1:15" ht="14.25">
      <c r="A113" s="161"/>
      <c r="B113" s="47"/>
      <c r="C113" s="47"/>
      <c r="D113" s="47"/>
      <c r="E113" s="136"/>
      <c r="F113" s="47"/>
      <c r="G113" s="48" t="s">
        <v>98</v>
      </c>
      <c r="H113" s="49"/>
      <c r="I113" s="50"/>
      <c r="J113" s="50"/>
      <c r="K113" s="50"/>
      <c r="L113" s="51"/>
      <c r="M113" s="44">
        <v>73.469861979175576</v>
      </c>
      <c r="N113" s="44">
        <v>20.25034428319044</v>
      </c>
      <c r="O113" s="44">
        <v>53.219517695985132</v>
      </c>
    </row>
    <row r="114" spans="1:15" ht="15">
      <c r="A114" s="143"/>
      <c r="B114" s="174"/>
      <c r="C114" s="174"/>
      <c r="D114" s="174"/>
      <c r="E114" s="151"/>
      <c r="F114" s="151"/>
      <c r="G114" s="179" t="s">
        <v>99</v>
      </c>
      <c r="H114" s="153"/>
      <c r="I114" s="154"/>
      <c r="J114" s="152"/>
      <c r="K114" s="152"/>
      <c r="L114" s="155"/>
      <c r="M114" s="44">
        <v>222.11818737890289</v>
      </c>
      <c r="N114" s="44">
        <v>0</v>
      </c>
      <c r="O114" s="44">
        <v>222.11818737890289</v>
      </c>
    </row>
    <row r="115" spans="1:15" ht="14.25">
      <c r="A115" s="161"/>
      <c r="B115" s="47"/>
      <c r="C115" s="47"/>
      <c r="D115" s="47"/>
      <c r="E115" s="136"/>
      <c r="F115" s="47"/>
      <c r="G115" s="48" t="s">
        <v>33</v>
      </c>
      <c r="H115" s="49"/>
      <c r="I115" s="50"/>
      <c r="J115" s="50"/>
      <c r="K115" s="50"/>
      <c r="L115" s="51"/>
      <c r="M115" s="44">
        <v>4.2715036034404399</v>
      </c>
      <c r="N115" s="44">
        <v>4.6781507464879697</v>
      </c>
      <c r="O115" s="44">
        <v>-0.40664714304752986</v>
      </c>
    </row>
    <row r="116" spans="1:15" ht="14.25">
      <c r="A116" s="161"/>
      <c r="B116" s="47"/>
      <c r="C116" s="47"/>
      <c r="D116" s="47"/>
      <c r="F116" s="136" t="s">
        <v>150</v>
      </c>
      <c r="G116" s="48"/>
      <c r="H116" s="49"/>
      <c r="I116" s="50"/>
      <c r="J116" s="50"/>
      <c r="K116" s="50"/>
      <c r="L116" s="51"/>
      <c r="M116" s="44">
        <v>672.49527571701458</v>
      </c>
      <c r="N116" s="44">
        <v>31.822701845631279</v>
      </c>
      <c r="O116" s="44">
        <v>640.67257387138341</v>
      </c>
    </row>
    <row r="117" spans="1:15" ht="14.25">
      <c r="A117" s="161"/>
      <c r="B117" s="180"/>
      <c r="C117" s="181"/>
      <c r="D117" s="181"/>
      <c r="E117" s="182"/>
      <c r="F117" s="183"/>
      <c r="G117" s="94"/>
      <c r="H117" s="95"/>
      <c r="I117" s="96"/>
      <c r="J117" s="96"/>
      <c r="K117" s="96"/>
      <c r="L117" s="97"/>
      <c r="M117" s="172"/>
      <c r="N117" s="173"/>
      <c r="O117" s="173"/>
    </row>
    <row r="118" spans="1:15" ht="15">
      <c r="A118" s="161"/>
      <c r="B118" s="229" t="s">
        <v>3</v>
      </c>
      <c r="C118" s="230"/>
      <c r="D118" s="230"/>
      <c r="E118" s="230"/>
      <c r="F118" s="230"/>
      <c r="G118" s="231"/>
      <c r="H118" s="232"/>
      <c r="I118" s="233"/>
      <c r="J118" s="231"/>
      <c r="K118" s="231"/>
      <c r="L118" s="234"/>
      <c r="M118" s="237" t="s">
        <v>4</v>
      </c>
      <c r="N118" s="237" t="s">
        <v>5</v>
      </c>
      <c r="O118" s="238" t="s">
        <v>6</v>
      </c>
    </row>
    <row r="119" spans="1:15" ht="15">
      <c r="A119" s="142"/>
      <c r="B119" s="184"/>
      <c r="C119" s="184"/>
      <c r="D119" s="184"/>
      <c r="E119" s="184"/>
      <c r="F119" s="184"/>
      <c r="G119" s="185"/>
      <c r="H119" s="186"/>
      <c r="I119" s="187"/>
      <c r="J119" s="185"/>
      <c r="K119" s="185"/>
      <c r="L119" s="142"/>
      <c r="M119" s="188"/>
      <c r="N119" s="189"/>
      <c r="O119" s="189"/>
    </row>
    <row r="120" spans="1:15" ht="15">
      <c r="A120" s="161"/>
      <c r="B120" s="47"/>
      <c r="C120" s="47"/>
      <c r="D120" s="47"/>
      <c r="E120" s="190" t="s">
        <v>101</v>
      </c>
      <c r="F120" s="47"/>
      <c r="G120" s="48"/>
      <c r="H120" s="49"/>
      <c r="I120" s="50"/>
      <c r="J120" s="50"/>
      <c r="K120" s="50"/>
      <c r="L120" s="51"/>
      <c r="M120" s="44">
        <v>619.53888264300144</v>
      </c>
      <c r="N120" s="44">
        <v>656.61553392086444</v>
      </c>
      <c r="O120" s="44">
        <v>-37.076651277863022</v>
      </c>
    </row>
    <row r="121" spans="1:15" ht="14.25">
      <c r="A121" s="161"/>
      <c r="B121" s="47"/>
      <c r="C121" s="47"/>
      <c r="D121" s="47"/>
      <c r="E121" s="136"/>
      <c r="F121" s="47" t="s">
        <v>102</v>
      </c>
      <c r="G121" s="48"/>
      <c r="H121" s="49"/>
      <c r="I121" s="50"/>
      <c r="J121" s="50"/>
      <c r="K121" s="50"/>
      <c r="L121" s="51"/>
      <c r="M121" s="44">
        <v>85.430072068808798</v>
      </c>
      <c r="N121" s="44">
        <v>87.309533654322593</v>
      </c>
      <c r="O121" s="44">
        <v>-1.8794615855137937</v>
      </c>
    </row>
    <row r="122" spans="1:15" ht="14.25">
      <c r="A122" s="161"/>
      <c r="B122" s="47"/>
      <c r="C122" s="47"/>
      <c r="D122" s="47"/>
      <c r="E122" s="136"/>
      <c r="F122" s="47" t="s">
        <v>103</v>
      </c>
      <c r="G122" s="48"/>
      <c r="H122" s="49"/>
      <c r="I122" s="50"/>
      <c r="J122" s="50"/>
      <c r="K122" s="50"/>
      <c r="L122" s="51"/>
      <c r="M122" s="44">
        <v>534.10881057419272</v>
      </c>
      <c r="N122" s="44">
        <v>569.30600026654179</v>
      </c>
      <c r="O122" s="44">
        <v>-35.197189692349227</v>
      </c>
    </row>
    <row r="123" spans="1:15" ht="14.25">
      <c r="A123" s="161"/>
      <c r="B123" s="47"/>
      <c r="C123" s="47"/>
      <c r="D123" s="47"/>
      <c r="E123" s="136"/>
      <c r="F123" s="47"/>
      <c r="G123" s="48" t="s">
        <v>104</v>
      </c>
      <c r="H123" s="49"/>
      <c r="I123" s="50"/>
      <c r="J123" s="50"/>
      <c r="K123" s="50"/>
      <c r="L123" s="51"/>
      <c r="M123" s="44">
        <v>0</v>
      </c>
      <c r="N123" s="44">
        <v>0</v>
      </c>
      <c r="O123" s="44">
        <v>0</v>
      </c>
    </row>
    <row r="124" spans="1:15" ht="14.25">
      <c r="A124" s="161"/>
      <c r="B124" s="47"/>
      <c r="C124" s="47"/>
      <c r="D124" s="47"/>
      <c r="E124" s="136"/>
      <c r="F124" s="47"/>
      <c r="G124" s="48"/>
      <c r="H124" s="49" t="s">
        <v>105</v>
      </c>
      <c r="I124" s="50"/>
      <c r="J124" s="50"/>
      <c r="K124" s="50"/>
      <c r="L124" s="51"/>
      <c r="M124" s="44">
        <v>64.926854772294689</v>
      </c>
      <c r="N124" s="44">
        <v>20.503217296514112</v>
      </c>
      <c r="O124" s="44">
        <v>44.423637475780581</v>
      </c>
    </row>
    <row r="125" spans="1:15" ht="14.25">
      <c r="A125" s="161"/>
      <c r="B125" s="47"/>
      <c r="C125" s="47"/>
      <c r="D125" s="47"/>
      <c r="E125" s="136"/>
      <c r="F125" s="47"/>
      <c r="G125" s="48"/>
      <c r="H125" s="49" t="s">
        <v>106</v>
      </c>
      <c r="I125" s="50"/>
      <c r="J125" s="50"/>
      <c r="K125" s="50"/>
      <c r="L125" s="51"/>
      <c r="M125" s="44">
        <v>77.399645294340772</v>
      </c>
      <c r="N125" s="44">
        <v>73.299001835037956</v>
      </c>
      <c r="O125" s="44">
        <v>4.1006434593028223</v>
      </c>
    </row>
    <row r="126" spans="1:15" ht="14.25">
      <c r="A126" s="161"/>
      <c r="B126" s="47"/>
      <c r="C126" s="47"/>
      <c r="D126" s="47"/>
      <c r="E126" s="136"/>
      <c r="F126" s="47"/>
      <c r="G126" s="48"/>
      <c r="H126" s="49"/>
      <c r="I126" s="50"/>
      <c r="J126" s="50"/>
      <c r="K126" s="50"/>
      <c r="L126" s="51"/>
      <c r="M126" s="44">
        <v>0</v>
      </c>
      <c r="N126" s="44">
        <v>0</v>
      </c>
      <c r="O126" s="44">
        <v>0</v>
      </c>
    </row>
    <row r="127" spans="1:15" ht="15">
      <c r="A127" s="161"/>
      <c r="B127" s="136"/>
      <c r="C127" s="136"/>
      <c r="D127" s="136"/>
      <c r="E127" s="108" t="s">
        <v>107</v>
      </c>
      <c r="F127" s="47"/>
      <c r="G127" s="48"/>
      <c r="H127" s="49"/>
      <c r="I127" s="50"/>
      <c r="J127" s="50"/>
      <c r="K127" s="50"/>
      <c r="L127" s="51"/>
      <c r="M127" s="44">
        <v>54.162665691624781</v>
      </c>
      <c r="N127" s="44">
        <v>30.411397055054557</v>
      </c>
      <c r="O127" s="44">
        <v>23.751268636570224</v>
      </c>
    </row>
    <row r="128" spans="1:15" ht="14.25">
      <c r="A128" s="161"/>
      <c r="B128" s="47"/>
      <c r="C128" s="47"/>
      <c r="D128" s="47"/>
      <c r="E128" s="136"/>
      <c r="F128" s="47" t="s">
        <v>108</v>
      </c>
      <c r="G128" s="48"/>
      <c r="H128" s="49"/>
      <c r="I128" s="50"/>
      <c r="J128" s="50"/>
      <c r="K128" s="50"/>
      <c r="L128" s="51"/>
      <c r="M128" s="44">
        <v>25.116441188229786</v>
      </c>
      <c r="N128" s="44">
        <v>0</v>
      </c>
      <c r="O128" s="44">
        <v>25.116441188229786</v>
      </c>
    </row>
    <row r="129" spans="1:15" ht="14.25">
      <c r="A129" s="161"/>
      <c r="B129" s="47"/>
      <c r="C129" s="47"/>
      <c r="D129" s="47"/>
      <c r="E129" s="136"/>
      <c r="F129" s="47" t="s">
        <v>109</v>
      </c>
      <c r="G129" s="48"/>
      <c r="H129" s="49"/>
      <c r="I129" s="50"/>
      <c r="J129" s="50"/>
      <c r="K129" s="50"/>
      <c r="L129" s="51"/>
      <c r="M129" s="44">
        <v>29.046224503394992</v>
      </c>
      <c r="N129" s="44">
        <v>30.411397055054557</v>
      </c>
      <c r="O129" s="44">
        <v>-1.3651725516595639</v>
      </c>
    </row>
    <row r="130" spans="1:15" ht="14.25">
      <c r="A130" s="161"/>
      <c r="B130" s="47"/>
      <c r="C130" s="47"/>
      <c r="D130" s="47"/>
      <c r="E130" s="47"/>
      <c r="F130" s="136"/>
      <c r="G130" s="48" t="s">
        <v>110</v>
      </c>
      <c r="H130" s="49"/>
      <c r="I130" s="50"/>
      <c r="J130" s="50"/>
      <c r="K130" s="50"/>
      <c r="L130" s="51"/>
      <c r="M130" s="44">
        <v>0</v>
      </c>
      <c r="N130" s="44">
        <v>0</v>
      </c>
      <c r="O130" s="44">
        <v>0</v>
      </c>
    </row>
    <row r="131" spans="1:15" ht="14.25">
      <c r="A131" s="161"/>
      <c r="B131" s="47"/>
      <c r="C131" s="47"/>
      <c r="D131" s="47"/>
      <c r="E131" s="47"/>
      <c r="F131" s="136"/>
      <c r="G131" s="48" t="s">
        <v>111</v>
      </c>
      <c r="H131" s="49"/>
      <c r="I131" s="50"/>
      <c r="J131" s="50"/>
      <c r="K131" s="50"/>
      <c r="L131" s="51"/>
      <c r="M131" s="44">
        <v>29.046224503394992</v>
      </c>
      <c r="N131" s="44">
        <v>30.411397055054557</v>
      </c>
      <c r="O131" s="44">
        <v>-1.3651725516595639</v>
      </c>
    </row>
    <row r="132" spans="1:15" ht="14.25">
      <c r="A132" s="161"/>
      <c r="B132" s="180"/>
      <c r="C132" s="181"/>
      <c r="D132" s="181"/>
      <c r="E132" s="181"/>
      <c r="F132" s="183"/>
      <c r="G132" s="94"/>
      <c r="H132" s="95"/>
      <c r="I132" s="96"/>
      <c r="J132" s="96"/>
      <c r="K132" s="96"/>
      <c r="L132" s="97"/>
      <c r="M132" s="172"/>
      <c r="N132" s="173"/>
      <c r="O132" s="173"/>
    </row>
    <row r="133" spans="1:15" ht="15">
      <c r="A133" s="191"/>
      <c r="B133" s="163" t="s">
        <v>112</v>
      </c>
      <c r="C133" s="47"/>
      <c r="D133" s="47"/>
      <c r="E133" s="136"/>
      <c r="F133" s="47"/>
      <c r="G133" s="48"/>
      <c r="H133" s="49"/>
      <c r="I133" s="50"/>
      <c r="J133" s="48"/>
      <c r="K133" s="48"/>
      <c r="L133" s="51"/>
      <c r="M133" s="44">
        <v>2249.3737975717358</v>
      </c>
      <c r="N133" s="44">
        <v>1992.912721221172</v>
      </c>
      <c r="O133" s="44">
        <v>256.46107635056404</v>
      </c>
    </row>
    <row r="134" spans="1:15" ht="15">
      <c r="A134" s="191"/>
      <c r="B134" s="163"/>
      <c r="C134" s="163" t="s">
        <v>113</v>
      </c>
      <c r="D134" s="163"/>
      <c r="E134" s="156"/>
      <c r="F134" s="163"/>
      <c r="G134" s="192"/>
      <c r="H134" s="193"/>
      <c r="I134" s="194"/>
      <c r="J134" s="192"/>
      <c r="K134" s="192"/>
      <c r="L134" s="195"/>
      <c r="M134" s="44">
        <v>0</v>
      </c>
      <c r="N134" s="44">
        <v>0</v>
      </c>
      <c r="O134" s="44">
        <v>0</v>
      </c>
    </row>
    <row r="135" spans="1:15" ht="15">
      <c r="A135" s="191"/>
      <c r="B135" s="163"/>
      <c r="C135" s="163" t="s">
        <v>158</v>
      </c>
      <c r="D135" s="163"/>
      <c r="E135" s="156"/>
      <c r="F135" s="163"/>
      <c r="G135" s="192"/>
      <c r="H135" s="193"/>
      <c r="I135" s="194"/>
      <c r="J135" s="192"/>
      <c r="K135" s="192"/>
      <c r="L135" s="195"/>
      <c r="M135" s="44">
        <v>2249.3737975717358</v>
      </c>
      <c r="N135" s="44">
        <v>1992.912721221172</v>
      </c>
      <c r="O135" s="44">
        <v>256.46107635056404</v>
      </c>
    </row>
    <row r="136" spans="1:15" ht="15">
      <c r="A136" s="191"/>
      <c r="B136" s="163"/>
      <c r="C136" s="47"/>
      <c r="D136" s="47" t="s">
        <v>115</v>
      </c>
      <c r="E136" s="136"/>
      <c r="F136" s="47"/>
      <c r="G136" s="48"/>
      <c r="H136" s="49"/>
      <c r="I136" s="50"/>
      <c r="J136" s="48"/>
      <c r="K136" s="48"/>
      <c r="L136" s="51"/>
      <c r="M136" s="44">
        <v>179.4031513444985</v>
      </c>
      <c r="N136" s="44">
        <v>239.20420179266466</v>
      </c>
      <c r="O136" s="44">
        <v>-59.801050448166166</v>
      </c>
    </row>
    <row r="137" spans="1:15" ht="15">
      <c r="A137" s="191"/>
      <c r="B137" s="163"/>
      <c r="C137" s="47"/>
      <c r="D137" s="47"/>
      <c r="E137" s="136" t="s">
        <v>116</v>
      </c>
      <c r="F137" s="47"/>
      <c r="G137" s="48"/>
      <c r="H137" s="49"/>
      <c r="I137" s="50"/>
      <c r="J137" s="48"/>
      <c r="K137" s="48"/>
      <c r="L137" s="51"/>
      <c r="M137" s="44">
        <v>0</v>
      </c>
      <c r="N137" s="44">
        <v>239.20420179266466</v>
      </c>
      <c r="O137" s="44">
        <v>-239.20420179266466</v>
      </c>
    </row>
    <row r="138" spans="1:15" ht="15">
      <c r="A138" s="191"/>
      <c r="B138" s="163"/>
      <c r="C138" s="47"/>
      <c r="D138" s="47"/>
      <c r="E138" s="136" t="s">
        <v>117</v>
      </c>
      <c r="F138" s="47"/>
      <c r="G138" s="48"/>
      <c r="H138" s="49"/>
      <c r="I138" s="50"/>
      <c r="J138" s="48"/>
      <c r="K138" s="48"/>
      <c r="L138" s="51"/>
      <c r="M138" s="44">
        <v>179.4031513444985</v>
      </c>
      <c r="N138" s="44">
        <v>0</v>
      </c>
      <c r="O138" s="44">
        <v>179.4031513444985</v>
      </c>
    </row>
    <row r="139" spans="1:15" ht="15">
      <c r="A139" s="191"/>
      <c r="B139" s="163"/>
      <c r="C139" s="47"/>
      <c r="D139" s="47" t="s">
        <v>118</v>
      </c>
      <c r="E139" s="136"/>
      <c r="F139" s="47"/>
      <c r="G139" s="48"/>
      <c r="H139" s="49"/>
      <c r="I139" s="50"/>
      <c r="J139" s="48"/>
      <c r="K139" s="48"/>
      <c r="L139" s="51"/>
      <c r="M139" s="44">
        <v>575.79868574377133</v>
      </c>
      <c r="N139" s="44">
        <v>486.9514107922102</v>
      </c>
      <c r="O139" s="44">
        <v>88.847274951561161</v>
      </c>
    </row>
    <row r="140" spans="1:15" ht="15">
      <c r="A140" s="191"/>
      <c r="B140" s="163"/>
      <c r="C140" s="47"/>
      <c r="D140" s="47"/>
      <c r="E140" s="136" t="s">
        <v>119</v>
      </c>
      <c r="F140" s="47"/>
      <c r="G140" s="48"/>
      <c r="H140" s="49"/>
      <c r="I140" s="50"/>
      <c r="J140" s="48"/>
      <c r="K140" s="48"/>
      <c r="L140" s="51"/>
      <c r="M140" s="44">
        <v>0</v>
      </c>
      <c r="N140" s="44">
        <v>486.9514107922102</v>
      </c>
      <c r="O140" s="44">
        <v>-486.9514107922102</v>
      </c>
    </row>
    <row r="141" spans="1:15" ht="15">
      <c r="A141" s="191"/>
      <c r="B141" s="163"/>
      <c r="C141" s="47"/>
      <c r="D141" s="47"/>
      <c r="E141" s="136" t="s">
        <v>120</v>
      </c>
      <c r="F141" s="47"/>
      <c r="G141" s="48"/>
      <c r="H141" s="49"/>
      <c r="I141" s="50"/>
      <c r="J141" s="48"/>
      <c r="K141" s="48"/>
      <c r="L141" s="51"/>
      <c r="M141" s="44">
        <v>575.79868574377133</v>
      </c>
      <c r="N141" s="44">
        <v>0</v>
      </c>
      <c r="O141" s="44">
        <v>575.79868574377133</v>
      </c>
    </row>
    <row r="142" spans="1:15" ht="15">
      <c r="A142" s="191"/>
      <c r="B142" s="163"/>
      <c r="C142" s="47"/>
      <c r="D142" s="136" t="s">
        <v>155</v>
      </c>
      <c r="E142" s="136"/>
      <c r="F142" s="47"/>
      <c r="G142" s="48"/>
      <c r="H142" s="49"/>
      <c r="I142" s="50"/>
      <c r="J142" s="48"/>
      <c r="K142" s="48"/>
      <c r="L142" s="51"/>
      <c r="M142" s="44">
        <v>0</v>
      </c>
      <c r="N142" s="44">
        <v>0</v>
      </c>
      <c r="O142" s="44">
        <v>0</v>
      </c>
    </row>
    <row r="143" spans="1:15" ht="15">
      <c r="A143" s="191"/>
      <c r="B143" s="163"/>
      <c r="C143" s="47"/>
      <c r="D143" s="47" t="s">
        <v>122</v>
      </c>
      <c r="E143" s="136"/>
      <c r="F143" s="47"/>
      <c r="G143" s="48"/>
      <c r="H143" s="49"/>
      <c r="I143" s="50"/>
      <c r="J143" s="48"/>
      <c r="K143" s="48"/>
      <c r="L143" s="51"/>
      <c r="M143" s="44">
        <v>1494.1719604834659</v>
      </c>
      <c r="N143" s="44">
        <v>593.90986102235888</v>
      </c>
      <c r="O143" s="44">
        <v>900.26209946110714</v>
      </c>
    </row>
    <row r="144" spans="1:15" ht="15">
      <c r="A144" s="191"/>
      <c r="B144" s="163"/>
      <c r="C144" s="47"/>
      <c r="D144" s="47"/>
      <c r="E144" s="136" t="s">
        <v>157</v>
      </c>
      <c r="F144" s="47"/>
      <c r="G144" s="48"/>
      <c r="H144" s="49"/>
      <c r="I144" s="50"/>
      <c r="J144" s="48"/>
      <c r="K144" s="48"/>
      <c r="L144" s="51"/>
      <c r="M144" s="44">
        <v>0</v>
      </c>
      <c r="N144" s="44">
        <v>593.90986102235888</v>
      </c>
      <c r="O144" s="44">
        <v>-593.90986102235888</v>
      </c>
    </row>
    <row r="145" spans="1:15" ht="15">
      <c r="A145" s="191"/>
      <c r="B145" s="163"/>
      <c r="C145" s="47"/>
      <c r="D145" s="47"/>
      <c r="E145" s="136" t="s">
        <v>159</v>
      </c>
      <c r="F145" s="47"/>
      <c r="G145" s="48"/>
      <c r="H145" s="49"/>
      <c r="I145" s="50"/>
      <c r="J145" s="48"/>
      <c r="K145" s="48"/>
      <c r="L145" s="51"/>
      <c r="M145" s="44">
        <v>1494.1719604834659</v>
      </c>
      <c r="N145" s="44">
        <v>0</v>
      </c>
      <c r="O145" s="44">
        <v>1494.1719604834659</v>
      </c>
    </row>
    <row r="146" spans="1:15" ht="14.25">
      <c r="A146" s="191"/>
      <c r="B146" s="47"/>
      <c r="C146" s="47"/>
      <c r="D146" s="47" t="s">
        <v>123</v>
      </c>
      <c r="E146" s="136"/>
      <c r="F146" s="47"/>
      <c r="G146" s="48"/>
      <c r="H146" s="49"/>
      <c r="I146" s="50"/>
      <c r="J146" s="110"/>
      <c r="K146" s="110"/>
      <c r="L146" s="51"/>
      <c r="M146" s="44">
        <v>0</v>
      </c>
      <c r="N146" s="44">
        <v>672.84724761393818</v>
      </c>
      <c r="O146" s="44">
        <v>-672.84724761393818</v>
      </c>
    </row>
    <row r="147" spans="1:15" ht="14.25">
      <c r="A147" s="191"/>
      <c r="B147" s="47"/>
      <c r="C147" s="47"/>
      <c r="D147" s="47"/>
      <c r="E147" s="136"/>
      <c r="F147" s="47"/>
      <c r="G147" s="48"/>
      <c r="H147" s="49"/>
      <c r="I147" s="50"/>
      <c r="J147" s="110"/>
      <c r="K147" s="110"/>
      <c r="L147" s="51"/>
      <c r="M147" s="131"/>
      <c r="N147" s="115"/>
      <c r="O147" s="115"/>
    </row>
    <row r="148" spans="1:15" ht="15">
      <c r="A148" s="191"/>
      <c r="B148" s="163" t="s">
        <v>124</v>
      </c>
      <c r="C148" s="47"/>
      <c r="D148" s="47"/>
      <c r="E148" s="47"/>
      <c r="F148" s="47"/>
      <c r="G148" s="48"/>
      <c r="H148" s="49"/>
      <c r="I148" s="50"/>
      <c r="J148" s="48"/>
      <c r="K148" s="48"/>
      <c r="L148" s="121"/>
      <c r="M148" s="44"/>
      <c r="N148" s="21"/>
      <c r="O148" s="44">
        <v>177.58861661375863</v>
      </c>
    </row>
    <row r="149" spans="1:15" ht="15">
      <c r="A149" s="143"/>
      <c r="B149" s="196"/>
      <c r="C149" s="196"/>
      <c r="D149" s="196"/>
      <c r="E149" s="144"/>
      <c r="F149" s="144"/>
      <c r="G149" s="140"/>
      <c r="H149" s="145"/>
      <c r="I149" s="146"/>
      <c r="J149" s="140"/>
      <c r="K149" s="140"/>
      <c r="L149" s="147"/>
      <c r="M149" s="131"/>
      <c r="N149" s="115"/>
      <c r="O149" s="115"/>
    </row>
    <row r="150" spans="1:15" ht="14.25">
      <c r="A150" s="160"/>
      <c r="B150" s="117" t="s">
        <v>125</v>
      </c>
      <c r="C150" s="118"/>
      <c r="D150" s="118"/>
      <c r="E150" s="34"/>
      <c r="F150" s="34"/>
      <c r="G150" s="35"/>
      <c r="H150" s="36"/>
      <c r="I150" s="37"/>
      <c r="J150" s="35"/>
      <c r="K150" s="35"/>
      <c r="L150" s="116"/>
      <c r="M150" s="115"/>
      <c r="N150" s="119"/>
      <c r="O150" s="119"/>
    </row>
    <row r="151" spans="1:15" ht="14.25">
      <c r="A151" s="161"/>
      <c r="B151" s="42"/>
      <c r="C151" s="34"/>
      <c r="D151" s="34"/>
      <c r="E151" s="34"/>
      <c r="F151" s="34"/>
      <c r="G151" s="35"/>
      <c r="H151" s="36"/>
      <c r="I151" s="37"/>
      <c r="J151" s="35"/>
      <c r="K151" s="35"/>
      <c r="L151" s="116"/>
      <c r="M151" s="119"/>
      <c r="N151" s="119"/>
      <c r="O151" s="119"/>
    </row>
    <row r="152" spans="1:15" ht="14.25">
      <c r="A152" s="161"/>
      <c r="B152" s="46" t="s">
        <v>126</v>
      </c>
      <c r="C152" s="47"/>
      <c r="D152" s="47"/>
      <c r="E152" s="26"/>
      <c r="F152" s="26"/>
      <c r="G152" s="48"/>
      <c r="H152" s="49"/>
      <c r="I152" s="50"/>
      <c r="J152" s="48"/>
      <c r="K152" s="48"/>
      <c r="L152" s="121"/>
      <c r="M152" s="44">
        <v>0</v>
      </c>
      <c r="N152" s="44">
        <v>0</v>
      </c>
      <c r="O152" s="44">
        <v>0</v>
      </c>
    </row>
    <row r="153" spans="1:15" ht="14.25">
      <c r="A153" s="161"/>
      <c r="B153" s="46"/>
      <c r="C153" s="47"/>
      <c r="D153" s="47"/>
      <c r="E153" s="47" t="s">
        <v>127</v>
      </c>
      <c r="F153" s="47"/>
      <c r="G153" s="2"/>
      <c r="H153" s="49"/>
      <c r="I153" s="50"/>
      <c r="J153" s="48"/>
      <c r="K153" s="48"/>
      <c r="L153" s="121"/>
      <c r="M153" s="44">
        <v>0</v>
      </c>
      <c r="N153" s="44">
        <v>0</v>
      </c>
      <c r="O153" s="44">
        <v>0</v>
      </c>
    </row>
    <row r="154" spans="1:15" ht="14.25">
      <c r="A154" s="161"/>
      <c r="B154" s="46"/>
      <c r="C154" s="47"/>
      <c r="D154" s="47"/>
      <c r="E154" s="47" t="s">
        <v>128</v>
      </c>
      <c r="F154" s="47"/>
      <c r="G154" s="2"/>
      <c r="H154" s="49"/>
      <c r="I154" s="50"/>
      <c r="J154" s="48"/>
      <c r="K154" s="48"/>
      <c r="L154" s="121"/>
      <c r="M154" s="44">
        <v>0</v>
      </c>
      <c r="N154" s="44">
        <v>0</v>
      </c>
      <c r="O154" s="44">
        <v>0</v>
      </c>
    </row>
    <row r="155" spans="1:15" ht="14.25">
      <c r="A155" s="161"/>
      <c r="B155" s="46"/>
      <c r="C155" s="47"/>
      <c r="D155" s="47"/>
      <c r="E155" s="47" t="s">
        <v>129</v>
      </c>
      <c r="F155" s="47"/>
      <c r="G155" s="2"/>
      <c r="H155" s="49"/>
      <c r="I155" s="50"/>
      <c r="J155" s="48"/>
      <c r="K155" s="48"/>
      <c r="L155" s="121"/>
      <c r="M155" s="44">
        <v>0</v>
      </c>
      <c r="N155" s="44">
        <v>0</v>
      </c>
      <c r="O155" s="44">
        <v>0</v>
      </c>
    </row>
    <row r="156" spans="1:15" ht="14.25">
      <c r="A156" s="161"/>
      <c r="B156" s="46"/>
      <c r="C156" s="47"/>
      <c r="D156" s="47"/>
      <c r="E156" s="47" t="s">
        <v>130</v>
      </c>
      <c r="F156" s="47"/>
      <c r="G156" s="2"/>
      <c r="H156" s="49"/>
      <c r="I156" s="50"/>
      <c r="J156" s="48"/>
      <c r="K156" s="48"/>
      <c r="L156" s="121"/>
      <c r="M156" s="44">
        <v>0</v>
      </c>
      <c r="N156" s="44">
        <v>0</v>
      </c>
      <c r="O156" s="44">
        <v>0</v>
      </c>
    </row>
    <row r="157" spans="1:15" ht="14.25">
      <c r="A157" s="161"/>
      <c r="B157" s="42"/>
      <c r="C157" s="34"/>
      <c r="D157" s="34"/>
      <c r="E157" s="34"/>
      <c r="F157" s="34"/>
      <c r="G157" s="35"/>
      <c r="H157" s="36"/>
      <c r="I157" s="37"/>
      <c r="J157" s="35"/>
      <c r="K157" s="35"/>
      <c r="L157" s="116"/>
      <c r="M157" s="119"/>
      <c r="N157" s="119"/>
      <c r="O157" s="119"/>
    </row>
    <row r="158" spans="1:15" ht="14.25">
      <c r="A158" s="161"/>
      <c r="B158" s="46" t="s">
        <v>131</v>
      </c>
      <c r="C158" s="47"/>
      <c r="D158" s="47"/>
      <c r="E158" s="26"/>
      <c r="F158" s="47"/>
      <c r="G158" s="48"/>
      <c r="H158" s="49"/>
      <c r="I158" s="50"/>
      <c r="J158" s="48"/>
      <c r="K158" s="48"/>
      <c r="L158" s="121"/>
      <c r="M158" s="44">
        <v>0</v>
      </c>
      <c r="N158" s="44">
        <v>0</v>
      </c>
      <c r="O158" s="44">
        <v>0</v>
      </c>
    </row>
    <row r="159" spans="1:15" ht="14.25">
      <c r="A159" s="161"/>
      <c r="B159" s="46" t="s">
        <v>132</v>
      </c>
      <c r="C159" s="47"/>
      <c r="D159" s="47"/>
      <c r="E159" s="26"/>
      <c r="F159" s="47"/>
      <c r="G159" s="48"/>
      <c r="H159" s="49"/>
      <c r="I159" s="50"/>
      <c r="J159" s="48"/>
      <c r="K159" s="48"/>
      <c r="L159" s="121"/>
      <c r="M159" s="44">
        <v>0</v>
      </c>
      <c r="N159" s="44">
        <v>0</v>
      </c>
      <c r="O159" s="44">
        <v>0</v>
      </c>
    </row>
    <row r="160" spans="1:15" ht="14.25">
      <c r="A160" s="161"/>
      <c r="B160" s="46" t="s">
        <v>133</v>
      </c>
      <c r="C160" s="47"/>
      <c r="D160" s="47"/>
      <c r="E160" s="26"/>
      <c r="F160" s="47"/>
      <c r="G160" s="48"/>
      <c r="H160" s="49"/>
      <c r="I160" s="50"/>
      <c r="J160" s="48"/>
      <c r="K160" s="48"/>
      <c r="L160" s="121"/>
      <c r="M160" s="44">
        <v>0</v>
      </c>
      <c r="N160" s="44">
        <v>0</v>
      </c>
      <c r="O160" s="44">
        <v>0</v>
      </c>
    </row>
    <row r="161" spans="1:15" ht="14.25">
      <c r="A161" s="161"/>
      <c r="B161" s="46"/>
      <c r="C161" s="47"/>
      <c r="D161" s="47"/>
      <c r="E161" s="26"/>
      <c r="F161" s="47"/>
      <c r="G161" s="48"/>
      <c r="H161" s="49"/>
      <c r="I161" s="50"/>
      <c r="J161" s="48"/>
      <c r="K161" s="48"/>
      <c r="L161" s="121"/>
      <c r="M161" s="22"/>
      <c r="N161" s="22"/>
      <c r="O161" s="22"/>
    </row>
    <row r="162" spans="1:15" ht="14.25">
      <c r="A162" s="161"/>
      <c r="B162" s="42" t="s">
        <v>134</v>
      </c>
      <c r="C162" s="34"/>
      <c r="D162" s="34"/>
      <c r="E162" s="26"/>
      <c r="F162" s="34"/>
      <c r="G162" s="35"/>
      <c r="H162" s="36"/>
      <c r="I162" s="37"/>
      <c r="J162" s="35"/>
      <c r="K162" s="35"/>
      <c r="L162" s="116"/>
      <c r="M162" s="44">
        <v>2.562902162064264</v>
      </c>
      <c r="N162" s="44">
        <v>1.3839671675147027</v>
      </c>
      <c r="O162" s="44">
        <v>1.1789349945495613</v>
      </c>
    </row>
    <row r="163" spans="1:15" ht="14.25">
      <c r="A163" s="161"/>
      <c r="B163" s="42" t="s">
        <v>135</v>
      </c>
      <c r="C163" s="34"/>
      <c r="D163" s="34"/>
      <c r="E163" s="26"/>
      <c r="F163" s="34"/>
      <c r="G163" s="35"/>
      <c r="H163" s="36"/>
      <c r="I163" s="37"/>
      <c r="J163" s="35"/>
      <c r="K163" s="35"/>
      <c r="L163" s="116"/>
      <c r="M163" s="44">
        <v>0</v>
      </c>
      <c r="N163" s="44">
        <v>0</v>
      </c>
      <c r="O163" s="44">
        <v>0</v>
      </c>
    </row>
    <row r="164" spans="1:15" ht="14.25">
      <c r="A164" s="161"/>
      <c r="B164" s="42"/>
      <c r="C164" s="34"/>
      <c r="D164" s="34"/>
      <c r="E164" s="26"/>
      <c r="F164" s="34"/>
      <c r="G164" s="35"/>
      <c r="H164" s="36"/>
      <c r="I164" s="37"/>
      <c r="J164" s="35"/>
      <c r="K164" s="35"/>
      <c r="L164" s="116"/>
      <c r="M164" s="22"/>
      <c r="N164" s="22"/>
      <c r="O164" s="22"/>
    </row>
    <row r="165" spans="1:15" ht="14.25">
      <c r="A165" s="161"/>
      <c r="B165" s="42" t="s">
        <v>136</v>
      </c>
      <c r="C165" s="34"/>
      <c r="D165" s="34"/>
      <c r="E165" s="26"/>
      <c r="F165" s="34"/>
      <c r="G165" s="35"/>
      <c r="H165" s="36"/>
      <c r="I165" s="37"/>
      <c r="J165" s="35"/>
      <c r="K165" s="35"/>
      <c r="L165" s="116"/>
      <c r="M165" s="44">
        <v>0</v>
      </c>
      <c r="N165" s="44">
        <v>0</v>
      </c>
      <c r="O165" s="44">
        <v>0</v>
      </c>
    </row>
    <row r="166" spans="1:15" ht="14.25">
      <c r="A166" s="161"/>
      <c r="B166" s="42" t="s">
        <v>137</v>
      </c>
      <c r="C166" s="34"/>
      <c r="D166" s="34"/>
      <c r="E166" s="26"/>
      <c r="F166" s="34"/>
      <c r="G166" s="35"/>
      <c r="H166" s="36"/>
      <c r="I166" s="37"/>
      <c r="J166" s="35"/>
      <c r="K166" s="35"/>
      <c r="L166" s="116"/>
      <c r="M166" s="44">
        <v>0</v>
      </c>
      <c r="N166" s="44">
        <v>0</v>
      </c>
      <c r="O166" s="44">
        <v>0</v>
      </c>
    </row>
    <row r="167" spans="1:15" ht="14.25">
      <c r="A167" s="161"/>
      <c r="B167" s="42" t="s">
        <v>138</v>
      </c>
      <c r="C167" s="34"/>
      <c r="D167" s="34"/>
      <c r="E167" s="26"/>
      <c r="F167" s="34"/>
      <c r="G167" s="35"/>
      <c r="H167" s="36"/>
      <c r="I167" s="37"/>
      <c r="J167" s="35"/>
      <c r="K167" s="35"/>
      <c r="L167" s="116"/>
      <c r="M167" s="44">
        <v>0</v>
      </c>
      <c r="N167" s="44">
        <v>0</v>
      </c>
      <c r="O167" s="44">
        <v>0</v>
      </c>
    </row>
    <row r="168" spans="1:15" ht="14.25">
      <c r="A168" s="161"/>
      <c r="B168" s="42" t="s">
        <v>139</v>
      </c>
      <c r="C168" s="34"/>
      <c r="D168" s="34"/>
      <c r="E168" s="26"/>
      <c r="F168" s="34"/>
      <c r="G168" s="35"/>
      <c r="H168" s="36"/>
      <c r="I168" s="37"/>
      <c r="J168" s="35"/>
      <c r="K168" s="35"/>
      <c r="L168" s="116"/>
      <c r="M168" s="44">
        <v>0</v>
      </c>
      <c r="N168" s="44">
        <v>0</v>
      </c>
      <c r="O168" s="44">
        <v>0</v>
      </c>
    </row>
    <row r="169" spans="1:15" ht="14.25">
      <c r="A169" s="161"/>
      <c r="B169" s="42" t="s">
        <v>140</v>
      </c>
      <c r="C169" s="34"/>
      <c r="D169" s="34"/>
      <c r="E169" s="26"/>
      <c r="F169" s="34"/>
      <c r="G169" s="35"/>
      <c r="H169" s="36"/>
      <c r="I169" s="37"/>
      <c r="J169" s="35"/>
      <c r="K169" s="35"/>
      <c r="L169" s="116"/>
      <c r="M169" s="44">
        <v>0</v>
      </c>
      <c r="N169" s="44">
        <v>0</v>
      </c>
      <c r="O169" s="44">
        <v>0</v>
      </c>
    </row>
    <row r="170" spans="1:15" ht="14.25">
      <c r="A170" s="161"/>
      <c r="B170" s="42" t="s">
        <v>141</v>
      </c>
      <c r="C170" s="34"/>
      <c r="D170" s="34"/>
      <c r="E170" s="26"/>
      <c r="F170" s="34"/>
      <c r="G170" s="35"/>
      <c r="H170" s="36"/>
      <c r="I170" s="37"/>
      <c r="J170" s="35"/>
      <c r="K170" s="35"/>
      <c r="L170" s="116"/>
      <c r="M170" s="44">
        <v>0</v>
      </c>
      <c r="N170" s="44">
        <v>0</v>
      </c>
      <c r="O170" s="44">
        <v>0</v>
      </c>
    </row>
    <row r="171" spans="1:15" ht="14.25">
      <c r="A171" s="161"/>
      <c r="B171" s="42" t="s">
        <v>142</v>
      </c>
      <c r="C171" s="34"/>
      <c r="D171" s="34"/>
      <c r="E171" s="26"/>
      <c r="F171" s="34"/>
      <c r="G171" s="35"/>
      <c r="H171" s="36"/>
      <c r="I171" s="37"/>
      <c r="J171" s="35"/>
      <c r="K171" s="35"/>
      <c r="L171" s="116"/>
      <c r="M171" s="44">
        <v>0</v>
      </c>
      <c r="N171" s="44">
        <v>0</v>
      </c>
      <c r="O171" s="44">
        <v>0</v>
      </c>
    </row>
    <row r="172" spans="1:15" ht="14.25">
      <c r="A172" s="161"/>
      <c r="B172" s="42" t="s">
        <v>143</v>
      </c>
      <c r="C172" s="34"/>
      <c r="D172" s="34"/>
      <c r="E172" s="26"/>
      <c r="F172" s="34"/>
      <c r="G172" s="35"/>
      <c r="H172" s="36"/>
      <c r="I172" s="37"/>
      <c r="J172" s="35"/>
      <c r="K172" s="35"/>
      <c r="L172" s="116"/>
      <c r="M172" s="44">
        <v>0</v>
      </c>
      <c r="N172" s="44">
        <v>0</v>
      </c>
      <c r="O172" s="44">
        <v>0</v>
      </c>
    </row>
    <row r="173" spans="1:15" ht="14.25">
      <c r="A173" s="161"/>
      <c r="B173" s="42" t="s">
        <v>144</v>
      </c>
      <c r="C173" s="34"/>
      <c r="D173" s="34"/>
      <c r="E173" s="26"/>
      <c r="F173" s="34"/>
      <c r="G173" s="35"/>
      <c r="H173" s="36"/>
      <c r="I173" s="37"/>
      <c r="J173" s="35"/>
      <c r="K173" s="35"/>
      <c r="L173" s="116"/>
      <c r="M173" s="44">
        <v>0</v>
      </c>
      <c r="N173" s="44">
        <v>0</v>
      </c>
      <c r="O173" s="44">
        <v>0</v>
      </c>
    </row>
    <row r="174" spans="1:15" ht="14.25">
      <c r="A174" s="161"/>
      <c r="B174" s="42" t="s">
        <v>145</v>
      </c>
      <c r="C174" s="34"/>
      <c r="D174" s="34"/>
      <c r="E174" s="26"/>
      <c r="F174" s="34"/>
      <c r="G174" s="35"/>
      <c r="H174" s="36"/>
      <c r="I174" s="37"/>
      <c r="J174" s="35"/>
      <c r="K174" s="35"/>
      <c r="L174" s="116"/>
      <c r="M174" s="44">
        <v>0</v>
      </c>
      <c r="N174" s="44">
        <v>0</v>
      </c>
      <c r="O174" s="44">
        <v>0</v>
      </c>
    </row>
    <row r="175" spans="1:15" ht="14.25">
      <c r="A175" s="161"/>
      <c r="B175" s="42"/>
      <c r="C175" s="34"/>
      <c r="D175" s="34"/>
      <c r="E175" s="26"/>
      <c r="F175" s="34"/>
      <c r="G175" s="35"/>
      <c r="H175" s="36"/>
      <c r="I175" s="37"/>
      <c r="J175" s="35"/>
      <c r="K175" s="35"/>
      <c r="L175" s="116"/>
      <c r="M175" s="22"/>
      <c r="N175" s="22"/>
      <c r="O175" s="22"/>
    </row>
    <row r="176" spans="1:15" ht="14.25">
      <c r="A176" s="161"/>
      <c r="B176" s="42" t="s">
        <v>146</v>
      </c>
      <c r="C176" s="34"/>
      <c r="D176" s="34"/>
      <c r="E176" s="26"/>
      <c r="F176" s="34"/>
      <c r="G176" s="35"/>
      <c r="H176" s="36"/>
      <c r="I176" s="37"/>
      <c r="J176" s="35"/>
      <c r="K176" s="35"/>
      <c r="L176" s="116"/>
      <c r="M176" s="44">
        <v>0</v>
      </c>
      <c r="N176" s="44">
        <v>0</v>
      </c>
      <c r="O176" s="44">
        <v>0</v>
      </c>
    </row>
    <row r="177" spans="1:15" ht="14.25">
      <c r="A177" s="161"/>
      <c r="B177" s="181"/>
      <c r="C177" s="181"/>
      <c r="D177" s="181"/>
      <c r="E177" s="183"/>
      <c r="F177" s="181"/>
      <c r="G177" s="94"/>
      <c r="H177" s="95"/>
      <c r="I177" s="96"/>
      <c r="J177" s="94"/>
      <c r="K177" s="94"/>
      <c r="L177" s="197"/>
      <c r="M177" s="198"/>
      <c r="N177" s="199"/>
      <c r="O177" s="199"/>
    </row>
    <row r="178" spans="1:15" ht="14.25">
      <c r="A178" s="107"/>
      <c r="B178" s="47"/>
      <c r="C178" s="47"/>
      <c r="D178" s="47"/>
      <c r="E178" s="136"/>
      <c r="F178" s="47"/>
      <c r="G178" s="48"/>
      <c r="H178" s="49"/>
      <c r="I178" s="50"/>
      <c r="J178" s="48"/>
      <c r="K178" s="48"/>
      <c r="L178" s="48"/>
      <c r="M178" s="110"/>
      <c r="N178" s="110"/>
      <c r="O178" s="110"/>
    </row>
    <row r="180" spans="1:15">
      <c r="A180" s="133" t="s">
        <v>148</v>
      </c>
    </row>
  </sheetData>
  <mergeCells count="1">
    <mergeCell ref="B2:O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3:F206"/>
  <sheetViews>
    <sheetView workbookViewId="0"/>
  </sheetViews>
  <sheetFormatPr baseColWidth="10" defaultRowHeight="15"/>
  <sheetData>
    <row r="3" spans="2:6" s="312" customFormat="1" ht="18">
      <c r="B3" s="311" t="s">
        <v>228</v>
      </c>
      <c r="C3" s="311"/>
      <c r="D3" s="311"/>
      <c r="E3" s="311"/>
      <c r="F3" s="311"/>
    </row>
    <row r="6" spans="2:6" ht="15.75">
      <c r="B6" s="313" t="s">
        <v>229</v>
      </c>
    </row>
    <row r="8" spans="2:6">
      <c r="B8" s="314" t="s">
        <v>230</v>
      </c>
    </row>
    <row r="9" spans="2:6">
      <c r="B9" t="s">
        <v>231</v>
      </c>
    </row>
    <row r="10" spans="2:6">
      <c r="B10" t="s">
        <v>232</v>
      </c>
    </row>
    <row r="11" spans="2:6">
      <c r="B11" t="s">
        <v>233</v>
      </c>
    </row>
    <row r="12" spans="2:6">
      <c r="B12" t="s">
        <v>234</v>
      </c>
    </row>
    <row r="14" spans="2:6">
      <c r="B14" s="314" t="s">
        <v>235</v>
      </c>
    </row>
    <row r="15" spans="2:6">
      <c r="B15" t="s">
        <v>236</v>
      </c>
    </row>
    <row r="16" spans="2:6">
      <c r="B16" t="s">
        <v>237</v>
      </c>
    </row>
    <row r="17" spans="2:2">
      <c r="B17" t="s">
        <v>238</v>
      </c>
    </row>
    <row r="20" spans="2:2" ht="15.75">
      <c r="B20" s="313" t="s">
        <v>239</v>
      </c>
    </row>
    <row r="22" spans="2:2">
      <c r="B22" s="314" t="s">
        <v>240</v>
      </c>
    </row>
    <row r="23" spans="2:2">
      <c r="B23" t="s">
        <v>241</v>
      </c>
    </row>
    <row r="24" spans="2:2">
      <c r="B24" t="s">
        <v>242</v>
      </c>
    </row>
    <row r="25" spans="2:2">
      <c r="B25" t="s">
        <v>243</v>
      </c>
    </row>
    <row r="27" spans="2:2">
      <c r="B27" s="314" t="s">
        <v>244</v>
      </c>
    </row>
    <row r="28" spans="2:2">
      <c r="B28" t="s">
        <v>245</v>
      </c>
    </row>
    <row r="29" spans="2:2">
      <c r="B29" t="s">
        <v>246</v>
      </c>
    </row>
    <row r="30" spans="2:2">
      <c r="B30" t="s">
        <v>247</v>
      </c>
    </row>
    <row r="31" spans="2:2">
      <c r="B31" t="s">
        <v>248</v>
      </c>
    </row>
    <row r="32" spans="2:2">
      <c r="B32" t="s">
        <v>249</v>
      </c>
    </row>
    <row r="35" spans="2:2" ht="15.75">
      <c r="B35" s="313" t="s">
        <v>250</v>
      </c>
    </row>
    <row r="37" spans="2:2">
      <c r="B37" s="314" t="s">
        <v>251</v>
      </c>
    </row>
    <row r="38" spans="2:2">
      <c r="B38" t="s">
        <v>252</v>
      </c>
    </row>
    <row r="39" spans="2:2">
      <c r="B39" t="s">
        <v>253</v>
      </c>
    </row>
    <row r="41" spans="2:2">
      <c r="B41" s="314" t="s">
        <v>254</v>
      </c>
    </row>
    <row r="42" spans="2:2">
      <c r="B42" t="s">
        <v>255</v>
      </c>
    </row>
    <row r="43" spans="2:2">
      <c r="B43" t="s">
        <v>256</v>
      </c>
    </row>
    <row r="46" spans="2:2" ht="15.75">
      <c r="B46" s="313" t="s">
        <v>257</v>
      </c>
    </row>
    <row r="48" spans="2:2">
      <c r="B48" s="315" t="s">
        <v>258</v>
      </c>
    </row>
    <row r="49" spans="2:2">
      <c r="B49" s="315"/>
    </row>
    <row r="50" spans="2:2">
      <c r="B50" s="314" t="s">
        <v>259</v>
      </c>
    </row>
    <row r="51" spans="2:2">
      <c r="B51" t="s">
        <v>260</v>
      </c>
    </row>
    <row r="52" spans="2:2">
      <c r="B52" t="s">
        <v>261</v>
      </c>
    </row>
    <row r="53" spans="2:2">
      <c r="B53" t="s">
        <v>262</v>
      </c>
    </row>
    <row r="55" spans="2:2">
      <c r="B55" s="314" t="s">
        <v>263</v>
      </c>
    </row>
    <row r="56" spans="2:2">
      <c r="B56" t="s">
        <v>264</v>
      </c>
    </row>
    <row r="57" spans="2:2">
      <c r="B57" t="s">
        <v>265</v>
      </c>
    </row>
    <row r="58" spans="2:2">
      <c r="B58" t="s">
        <v>266</v>
      </c>
    </row>
    <row r="60" spans="2:2">
      <c r="B60" s="314" t="s">
        <v>267</v>
      </c>
    </row>
    <row r="61" spans="2:2">
      <c r="B61" t="s">
        <v>268</v>
      </c>
    </row>
    <row r="62" spans="2:2">
      <c r="B62" t="s">
        <v>269</v>
      </c>
    </row>
    <row r="63" spans="2:2">
      <c r="B63" t="s">
        <v>270</v>
      </c>
    </row>
    <row r="64" spans="2:2">
      <c r="B64" t="s">
        <v>271</v>
      </c>
    </row>
    <row r="65" spans="2:2">
      <c r="B65" t="s">
        <v>272</v>
      </c>
    </row>
    <row r="66" spans="2:2">
      <c r="B66" t="s">
        <v>273</v>
      </c>
    </row>
    <row r="68" spans="2:2">
      <c r="B68" s="314" t="s">
        <v>274</v>
      </c>
    </row>
    <row r="69" spans="2:2">
      <c r="B69" t="s">
        <v>275</v>
      </c>
    </row>
    <row r="70" spans="2:2">
      <c r="B70" t="s">
        <v>276</v>
      </c>
    </row>
    <row r="71" spans="2:2">
      <c r="B71" t="s">
        <v>277</v>
      </c>
    </row>
    <row r="72" spans="2:2">
      <c r="B72" t="s">
        <v>278</v>
      </c>
    </row>
    <row r="74" spans="2:2">
      <c r="B74" s="315" t="s">
        <v>279</v>
      </c>
    </row>
    <row r="75" spans="2:2">
      <c r="B75" s="315"/>
    </row>
    <row r="76" spans="2:2">
      <c r="B76" s="314" t="s">
        <v>280</v>
      </c>
    </row>
    <row r="77" spans="2:2">
      <c r="B77" t="s">
        <v>281</v>
      </c>
    </row>
    <row r="79" spans="2:2">
      <c r="B79" s="314" t="s">
        <v>282</v>
      </c>
    </row>
    <row r="80" spans="2:2">
      <c r="B80" t="s">
        <v>283</v>
      </c>
    </row>
    <row r="82" spans="2:2">
      <c r="B82" s="314" t="s">
        <v>284</v>
      </c>
    </row>
    <row r="83" spans="2:2">
      <c r="B83" t="s">
        <v>285</v>
      </c>
    </row>
    <row r="85" spans="2:2">
      <c r="B85" s="314" t="s">
        <v>286</v>
      </c>
    </row>
    <row r="86" spans="2:2">
      <c r="B86" t="s">
        <v>287</v>
      </c>
    </row>
    <row r="88" spans="2:2">
      <c r="B88" s="314" t="s">
        <v>288</v>
      </c>
    </row>
    <row r="89" spans="2:2">
      <c r="B89" t="s">
        <v>289</v>
      </c>
    </row>
    <row r="91" spans="2:2">
      <c r="B91" s="314" t="s">
        <v>290</v>
      </c>
    </row>
    <row r="92" spans="2:2">
      <c r="B92" t="s">
        <v>291</v>
      </c>
    </row>
    <row r="93" spans="2:2">
      <c r="B93" t="s">
        <v>292</v>
      </c>
    </row>
    <row r="95" spans="2:2">
      <c r="B95" s="315" t="s">
        <v>293</v>
      </c>
    </row>
    <row r="97" spans="2:2">
      <c r="B97" t="s">
        <v>294</v>
      </c>
    </row>
    <row r="98" spans="2:2">
      <c r="B98" t="s">
        <v>295</v>
      </c>
    </row>
    <row r="99" spans="2:2">
      <c r="B99" t="s">
        <v>296</v>
      </c>
    </row>
    <row r="100" spans="2:2">
      <c r="B100" t="s">
        <v>297</v>
      </c>
    </row>
    <row r="101" spans="2:2">
      <c r="B101" t="s">
        <v>298</v>
      </c>
    </row>
    <row r="102" spans="2:2">
      <c r="B102" t="s">
        <v>299</v>
      </c>
    </row>
    <row r="103" spans="2:2">
      <c r="B103" t="s">
        <v>300</v>
      </c>
    </row>
    <row r="104" spans="2:2">
      <c r="B104" t="s">
        <v>301</v>
      </c>
    </row>
    <row r="105" spans="2:2">
      <c r="B105" t="s">
        <v>302</v>
      </c>
    </row>
    <row r="106" spans="2:2">
      <c r="B106" t="s">
        <v>303</v>
      </c>
    </row>
    <row r="107" spans="2:2">
      <c r="B107" t="s">
        <v>304</v>
      </c>
    </row>
    <row r="108" spans="2:2">
      <c r="B108" t="s">
        <v>305</v>
      </c>
    </row>
    <row r="111" spans="2:2" ht="15.75">
      <c r="B111" s="313" t="s">
        <v>306</v>
      </c>
    </row>
    <row r="113" spans="2:2">
      <c r="B113" s="314" t="s">
        <v>307</v>
      </c>
    </row>
    <row r="114" spans="2:2">
      <c r="B114" t="s">
        <v>308</v>
      </c>
    </row>
    <row r="115" spans="2:2">
      <c r="B115" t="s">
        <v>309</v>
      </c>
    </row>
    <row r="116" spans="2:2">
      <c r="B116" t="s">
        <v>310</v>
      </c>
    </row>
    <row r="118" spans="2:2">
      <c r="B118" s="314" t="s">
        <v>311</v>
      </c>
    </row>
    <row r="119" spans="2:2">
      <c r="B119" t="s">
        <v>312</v>
      </c>
    </row>
    <row r="120" spans="2:2">
      <c r="B120" t="s">
        <v>313</v>
      </c>
    </row>
    <row r="121" spans="2:2">
      <c r="B121" t="s">
        <v>314</v>
      </c>
    </row>
    <row r="123" spans="2:2">
      <c r="B123" s="314" t="s">
        <v>315</v>
      </c>
    </row>
    <row r="124" spans="2:2">
      <c r="B124" t="s">
        <v>316</v>
      </c>
    </row>
    <row r="125" spans="2:2">
      <c r="B125" t="s">
        <v>317</v>
      </c>
    </row>
    <row r="126" spans="2:2">
      <c r="B126" t="s">
        <v>314</v>
      </c>
    </row>
    <row r="129" spans="2:2" ht="15.75">
      <c r="B129" s="313" t="s">
        <v>318</v>
      </c>
    </row>
    <row r="131" spans="2:2">
      <c r="B131" s="314" t="s">
        <v>319</v>
      </c>
    </row>
    <row r="132" spans="2:2">
      <c r="B132" t="s">
        <v>320</v>
      </c>
    </row>
    <row r="133" spans="2:2">
      <c r="B133" t="s">
        <v>321</v>
      </c>
    </row>
    <row r="134" spans="2:2">
      <c r="B134" t="s">
        <v>322</v>
      </c>
    </row>
    <row r="135" spans="2:2">
      <c r="B135" t="s">
        <v>323</v>
      </c>
    </row>
    <row r="136" spans="2:2">
      <c r="B136" t="s">
        <v>324</v>
      </c>
    </row>
    <row r="137" spans="2:2">
      <c r="B137" t="s">
        <v>325</v>
      </c>
    </row>
    <row r="139" spans="2:2">
      <c r="B139" s="314" t="s">
        <v>326</v>
      </c>
    </row>
    <row r="140" spans="2:2">
      <c r="B140" t="s">
        <v>327</v>
      </c>
    </row>
    <row r="141" spans="2:2">
      <c r="B141" t="s">
        <v>328</v>
      </c>
    </row>
    <row r="142" spans="2:2">
      <c r="B142" t="s">
        <v>329</v>
      </c>
    </row>
    <row r="143" spans="2:2">
      <c r="B143" t="s">
        <v>330</v>
      </c>
    </row>
    <row r="144" spans="2:2">
      <c r="B144" t="s">
        <v>331</v>
      </c>
    </row>
    <row r="146" spans="2:2">
      <c r="B146" s="314" t="s">
        <v>332</v>
      </c>
    </row>
    <row r="147" spans="2:2">
      <c r="B147" t="s">
        <v>333</v>
      </c>
    </row>
    <row r="148" spans="2:2">
      <c r="B148" t="s">
        <v>334</v>
      </c>
    </row>
    <row r="149" spans="2:2">
      <c r="B149" t="s">
        <v>335</v>
      </c>
    </row>
    <row r="150" spans="2:2">
      <c r="B150" t="s">
        <v>336</v>
      </c>
    </row>
    <row r="151" spans="2:2">
      <c r="B151" t="s">
        <v>337</v>
      </c>
    </row>
    <row r="153" spans="2:2">
      <c r="B153" s="314" t="s">
        <v>338</v>
      </c>
    </row>
    <row r="154" spans="2:2">
      <c r="B154" t="s">
        <v>339</v>
      </c>
    </row>
    <row r="155" spans="2:2">
      <c r="B155" t="s">
        <v>340</v>
      </c>
    </row>
    <row r="156" spans="2:2">
      <c r="B156" t="s">
        <v>341</v>
      </c>
    </row>
    <row r="157" spans="2:2">
      <c r="B157" t="s">
        <v>342</v>
      </c>
    </row>
    <row r="158" spans="2:2">
      <c r="B158" t="s">
        <v>343</v>
      </c>
    </row>
    <row r="159" spans="2:2">
      <c r="B159" t="s">
        <v>344</v>
      </c>
    </row>
    <row r="161" spans="2:2">
      <c r="B161" s="314" t="s">
        <v>345</v>
      </c>
    </row>
    <row r="162" spans="2:2">
      <c r="B162" t="s">
        <v>346</v>
      </c>
    </row>
    <row r="163" spans="2:2">
      <c r="B163" t="s">
        <v>347</v>
      </c>
    </row>
    <row r="164" spans="2:2">
      <c r="B164" t="s">
        <v>348</v>
      </c>
    </row>
    <row r="165" spans="2:2">
      <c r="B165" t="s">
        <v>349</v>
      </c>
    </row>
    <row r="166" spans="2:2">
      <c r="B166" t="s">
        <v>325</v>
      </c>
    </row>
    <row r="169" spans="2:2" ht="15.75">
      <c r="B169" s="313" t="s">
        <v>350</v>
      </c>
    </row>
    <row r="171" spans="2:2">
      <c r="B171" s="314" t="s">
        <v>351</v>
      </c>
    </row>
    <row r="172" spans="2:2">
      <c r="B172" t="s">
        <v>352</v>
      </c>
    </row>
    <row r="173" spans="2:2">
      <c r="B173" t="s">
        <v>353</v>
      </c>
    </row>
    <row r="174" spans="2:2">
      <c r="B174" t="s">
        <v>354</v>
      </c>
    </row>
    <row r="176" spans="2:2">
      <c r="B176" s="314" t="s">
        <v>355</v>
      </c>
    </row>
    <row r="177" spans="2:2">
      <c r="B177" t="s">
        <v>356</v>
      </c>
    </row>
    <row r="178" spans="2:2">
      <c r="B178" t="s">
        <v>357</v>
      </c>
    </row>
    <row r="179" spans="2:2">
      <c r="B179" t="s">
        <v>358</v>
      </c>
    </row>
    <row r="182" spans="2:2" ht="15.75">
      <c r="B182" s="313" t="s">
        <v>359</v>
      </c>
    </row>
    <row r="184" spans="2:2">
      <c r="B184" s="314" t="s">
        <v>360</v>
      </c>
    </row>
    <row r="185" spans="2:2">
      <c r="B185" t="s">
        <v>361</v>
      </c>
    </row>
    <row r="186" spans="2:2">
      <c r="B186" t="s">
        <v>362</v>
      </c>
    </row>
    <row r="187" spans="2:2">
      <c r="B187" t="s">
        <v>363</v>
      </c>
    </row>
    <row r="188" spans="2:2">
      <c r="B188" t="s">
        <v>364</v>
      </c>
    </row>
    <row r="189" spans="2:2">
      <c r="B189" t="s">
        <v>365</v>
      </c>
    </row>
    <row r="190" spans="2:2">
      <c r="B190" t="s">
        <v>366</v>
      </c>
    </row>
    <row r="191" spans="2:2">
      <c r="B191" t="s">
        <v>367</v>
      </c>
    </row>
    <row r="193" spans="2:2">
      <c r="B193" s="314" t="s">
        <v>368</v>
      </c>
    </row>
    <row r="194" spans="2:2">
      <c r="B194" t="s">
        <v>369</v>
      </c>
    </row>
    <row r="196" spans="2:2">
      <c r="B196" s="314" t="s">
        <v>370</v>
      </c>
    </row>
    <row r="199" spans="2:2" ht="15.75">
      <c r="B199" s="313" t="s">
        <v>371</v>
      </c>
    </row>
    <row r="201" spans="2:2">
      <c r="B201" s="314" t="s">
        <v>372</v>
      </c>
    </row>
    <row r="202" spans="2:2">
      <c r="B202" t="s">
        <v>373</v>
      </c>
    </row>
    <row r="204" spans="2:2">
      <c r="B204" s="314" t="s">
        <v>374</v>
      </c>
    </row>
    <row r="205" spans="2:2">
      <c r="B205" t="s">
        <v>375</v>
      </c>
    </row>
    <row r="206" spans="2:2">
      <c r="B206" t="s">
        <v>376</v>
      </c>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65" t="s">
        <v>171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2001</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2">
        <v>3879.7</v>
      </c>
      <c r="N9" s="21">
        <v>4082.6</v>
      </c>
      <c r="O9" s="22">
        <v>-202.9</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1">
        <v>3785</v>
      </c>
      <c r="N11" s="21">
        <v>4022.6</v>
      </c>
      <c r="O11" s="22">
        <v>-237.6</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1">
        <v>3426.3</v>
      </c>
      <c r="N13" s="21">
        <v>3325.7</v>
      </c>
      <c r="O13" s="22">
        <v>100.7</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225" t="s">
        <v>10</v>
      </c>
      <c r="F15" s="34"/>
      <c r="G15" s="35"/>
      <c r="H15" s="36"/>
      <c r="I15" s="37"/>
      <c r="J15" s="37"/>
      <c r="K15" s="37"/>
      <c r="L15" s="38"/>
      <c r="M15" s="22">
        <v>628</v>
      </c>
      <c r="N15" s="22">
        <v>2286.3000000000002</v>
      </c>
      <c r="O15" s="21">
        <v>-1658.2</v>
      </c>
      <c r="P15" s="2" t="s">
        <v>0</v>
      </c>
    </row>
    <row r="16" spans="1:16" ht="14.25">
      <c r="A16" s="31"/>
      <c r="B16" s="32"/>
      <c r="C16" s="26"/>
      <c r="D16" s="26"/>
      <c r="E16" s="34"/>
      <c r="F16" s="34"/>
      <c r="G16" s="35"/>
      <c r="H16" s="36"/>
      <c r="I16" s="37"/>
      <c r="J16" s="37"/>
      <c r="K16" s="37"/>
      <c r="L16" s="38"/>
      <c r="M16" s="22"/>
      <c r="N16" s="22"/>
      <c r="O16" s="22"/>
      <c r="P16" s="2"/>
    </row>
    <row r="17" spans="1:16" ht="15">
      <c r="A17" s="31"/>
      <c r="B17" s="32"/>
      <c r="C17" s="26"/>
      <c r="D17" s="26"/>
      <c r="E17" s="225" t="s">
        <v>20</v>
      </c>
      <c r="F17" s="34"/>
      <c r="G17" s="35"/>
      <c r="H17" s="36"/>
      <c r="I17" s="37"/>
      <c r="J17" s="37"/>
      <c r="K17" s="37"/>
      <c r="L17" s="38"/>
      <c r="M17" s="45">
        <v>2798.3</v>
      </c>
      <c r="N17" s="45">
        <v>1039.4000000000001</v>
      </c>
      <c r="O17" s="45">
        <v>1758.9</v>
      </c>
      <c r="P17" s="2" t="s">
        <v>0</v>
      </c>
    </row>
    <row r="18" spans="1:16" ht="14.25">
      <c r="A18" s="31"/>
      <c r="B18" s="32"/>
      <c r="C18" s="26"/>
      <c r="D18" s="26"/>
      <c r="E18" s="34"/>
      <c r="F18" s="34" t="s">
        <v>21</v>
      </c>
      <c r="G18" s="35"/>
      <c r="H18" s="36"/>
      <c r="I18" s="37"/>
      <c r="J18" s="37"/>
      <c r="K18" s="37"/>
      <c r="L18" s="38"/>
      <c r="M18" s="45">
        <v>481.6</v>
      </c>
      <c r="N18" s="45">
        <v>565.20000000000005</v>
      </c>
      <c r="O18" s="45">
        <v>-83.6</v>
      </c>
      <c r="P18" s="2" t="s">
        <v>0</v>
      </c>
    </row>
    <row r="19" spans="1:16" ht="14.25">
      <c r="A19" s="31"/>
      <c r="B19" s="42"/>
      <c r="C19" s="34"/>
      <c r="D19" s="34"/>
      <c r="E19" s="26"/>
      <c r="F19" s="34"/>
      <c r="G19" s="35" t="s">
        <v>22</v>
      </c>
      <c r="H19" s="36"/>
      <c r="I19" s="37"/>
      <c r="J19" s="37"/>
      <c r="K19" s="37"/>
      <c r="L19" s="38"/>
      <c r="M19" s="45">
        <v>262.3</v>
      </c>
      <c r="N19" s="45">
        <v>426.4</v>
      </c>
      <c r="O19" s="45">
        <v>-164.1</v>
      </c>
      <c r="P19" s="2" t="s">
        <v>0</v>
      </c>
    </row>
    <row r="20" spans="1:16" ht="14.25">
      <c r="A20" s="31"/>
      <c r="B20" s="42"/>
      <c r="C20" s="34"/>
      <c r="D20" s="34"/>
      <c r="E20" s="34"/>
      <c r="F20" s="26"/>
      <c r="G20" s="35"/>
      <c r="H20" s="49" t="s">
        <v>23</v>
      </c>
      <c r="I20" s="50"/>
      <c r="J20" s="50"/>
      <c r="K20" s="50"/>
      <c r="L20" s="51"/>
      <c r="M20" s="45">
        <v>16.399999999999999</v>
      </c>
      <c r="N20" s="22">
        <v>0</v>
      </c>
      <c r="O20" s="22">
        <v>16.399999999999999</v>
      </c>
      <c r="P20" s="2" t="s">
        <v>0</v>
      </c>
    </row>
    <row r="21" spans="1:16" ht="14.25">
      <c r="A21" s="31"/>
      <c r="B21" s="42"/>
      <c r="C21" s="34"/>
      <c r="D21" s="34"/>
      <c r="E21" s="34"/>
      <c r="F21" s="26"/>
      <c r="G21" s="35"/>
      <c r="H21" s="49" t="s">
        <v>24</v>
      </c>
      <c r="I21" s="50"/>
      <c r="J21" s="50"/>
      <c r="K21" s="50"/>
      <c r="L21" s="51"/>
      <c r="M21" s="45">
        <v>7.4</v>
      </c>
      <c r="N21" s="22">
        <v>226.8</v>
      </c>
      <c r="O21" s="21">
        <v>-219.5</v>
      </c>
      <c r="P21" s="2" t="s">
        <v>0</v>
      </c>
    </row>
    <row r="22" spans="1:16" ht="14.25">
      <c r="A22" s="31"/>
      <c r="B22" s="42"/>
      <c r="C22" s="34"/>
      <c r="D22" s="34"/>
      <c r="E22" s="34"/>
      <c r="F22" s="26"/>
      <c r="G22" s="35"/>
      <c r="H22" s="49" t="s">
        <v>25</v>
      </c>
      <c r="I22" s="50"/>
      <c r="J22" s="50"/>
      <c r="K22" s="50"/>
      <c r="L22" s="51"/>
      <c r="M22" s="45">
        <v>238.5</v>
      </c>
      <c r="N22" s="22">
        <v>199.6</v>
      </c>
      <c r="O22" s="21">
        <v>39</v>
      </c>
      <c r="P22" s="2" t="s">
        <v>0</v>
      </c>
    </row>
    <row r="23" spans="1:16" ht="14.25">
      <c r="A23" s="31"/>
      <c r="B23" s="42"/>
      <c r="C23" s="34"/>
      <c r="D23" s="34"/>
      <c r="E23" s="26"/>
      <c r="F23" s="34"/>
      <c r="G23" s="35" t="s">
        <v>26</v>
      </c>
      <c r="H23" s="36"/>
      <c r="I23" s="37"/>
      <c r="J23" s="37"/>
      <c r="K23" s="37"/>
      <c r="L23" s="38"/>
      <c r="M23" s="45">
        <v>219.3</v>
      </c>
      <c r="N23" s="45">
        <v>138.80000000000001</v>
      </c>
      <c r="O23" s="45">
        <v>80.5</v>
      </c>
      <c r="P23" s="2" t="s">
        <v>0</v>
      </c>
    </row>
    <row r="24" spans="1:16" ht="14.25">
      <c r="A24" s="31"/>
      <c r="B24" s="42"/>
      <c r="C24" s="34"/>
      <c r="D24" s="34"/>
      <c r="E24" s="34"/>
      <c r="F24" s="26"/>
      <c r="G24" s="35"/>
      <c r="H24" s="49" t="s">
        <v>27</v>
      </c>
      <c r="I24" s="50"/>
      <c r="J24" s="50"/>
      <c r="K24" s="50"/>
      <c r="L24" s="51"/>
      <c r="M24" s="45">
        <v>118.5</v>
      </c>
      <c r="N24" s="22">
        <v>90.2</v>
      </c>
      <c r="O24" s="22">
        <v>28.3</v>
      </c>
      <c r="P24" s="2" t="s">
        <v>0</v>
      </c>
    </row>
    <row r="25" spans="1:16" ht="14.25">
      <c r="A25" s="31"/>
      <c r="B25" s="42"/>
      <c r="C25" s="34"/>
      <c r="D25" s="34"/>
      <c r="E25" s="34"/>
      <c r="F25" s="26"/>
      <c r="G25" s="35"/>
      <c r="H25" s="49" t="s">
        <v>28</v>
      </c>
      <c r="I25" s="50"/>
      <c r="J25" s="50"/>
      <c r="K25" s="50"/>
      <c r="L25" s="51"/>
      <c r="M25" s="45">
        <v>12</v>
      </c>
      <c r="N25" s="22">
        <v>0</v>
      </c>
      <c r="O25" s="22">
        <v>12</v>
      </c>
      <c r="P25" s="2" t="s">
        <v>0</v>
      </c>
    </row>
    <row r="26" spans="1:16" ht="14.25">
      <c r="A26" s="31"/>
      <c r="B26" s="42"/>
      <c r="C26" s="34"/>
      <c r="D26" s="34"/>
      <c r="E26" s="34"/>
      <c r="F26" s="26"/>
      <c r="G26" s="35"/>
      <c r="H26" s="49" t="s">
        <v>25</v>
      </c>
      <c r="I26" s="50"/>
      <c r="J26" s="50"/>
      <c r="K26" s="50"/>
      <c r="L26" s="51"/>
      <c r="M26" s="45">
        <v>88.8</v>
      </c>
      <c r="N26" s="22">
        <v>48.6</v>
      </c>
      <c r="O26" s="22">
        <v>40.200000000000003</v>
      </c>
      <c r="P26" s="2" t="s">
        <v>0</v>
      </c>
    </row>
    <row r="27" spans="1:16" ht="14.25">
      <c r="A27" s="31"/>
      <c r="B27" s="42"/>
      <c r="C27" s="34"/>
      <c r="D27" s="34"/>
      <c r="E27" s="26"/>
      <c r="F27" s="47"/>
      <c r="G27" s="48" t="s">
        <v>169</v>
      </c>
      <c r="H27" s="49"/>
      <c r="I27" s="50"/>
      <c r="J27" s="50"/>
      <c r="K27" s="50"/>
      <c r="L27" s="51"/>
      <c r="M27" s="45">
        <v>0</v>
      </c>
      <c r="N27" s="45">
        <v>0</v>
      </c>
      <c r="O27" s="45">
        <v>0</v>
      </c>
      <c r="P27" s="2" t="s">
        <v>0</v>
      </c>
    </row>
    <row r="28" spans="1:16" ht="15">
      <c r="A28" s="7"/>
      <c r="B28" s="83"/>
      <c r="C28" s="84"/>
      <c r="D28" s="84"/>
      <c r="E28" s="9"/>
      <c r="F28" s="84" t="s">
        <v>47</v>
      </c>
      <c r="G28" s="5"/>
      <c r="H28" s="10"/>
      <c r="I28" s="11"/>
      <c r="J28" s="17"/>
      <c r="K28" s="17"/>
      <c r="L28" s="20"/>
      <c r="M28" s="22">
        <v>1290</v>
      </c>
      <c r="N28" s="22">
        <v>275</v>
      </c>
      <c r="O28" s="22">
        <v>1015</v>
      </c>
      <c r="P28" s="2" t="s">
        <v>0</v>
      </c>
    </row>
    <row r="29" spans="1:16" ht="14.25">
      <c r="A29" s="31"/>
      <c r="B29" s="32"/>
      <c r="C29" s="26"/>
      <c r="D29" s="26"/>
      <c r="E29" s="34"/>
      <c r="F29" s="34" t="s">
        <v>55</v>
      </c>
      <c r="G29" s="35"/>
      <c r="H29" s="36"/>
      <c r="I29" s="37"/>
      <c r="J29" s="37"/>
      <c r="K29" s="37"/>
      <c r="L29" s="38"/>
      <c r="M29" s="22">
        <v>19.5</v>
      </c>
      <c r="N29" s="22">
        <v>12.8</v>
      </c>
      <c r="O29" s="22">
        <v>6.7</v>
      </c>
      <c r="P29" s="2" t="s">
        <v>0</v>
      </c>
    </row>
    <row r="30" spans="1:16" ht="14.25">
      <c r="A30" s="31"/>
      <c r="B30" s="42"/>
      <c r="C30" s="34"/>
      <c r="D30" s="34"/>
      <c r="E30" s="26"/>
      <c r="F30" s="34"/>
      <c r="G30" s="48" t="s">
        <v>56</v>
      </c>
      <c r="H30" s="49"/>
      <c r="I30" s="50"/>
      <c r="J30" s="50"/>
      <c r="K30" s="50"/>
      <c r="L30" s="51"/>
      <c r="M30" s="22">
        <v>1.5</v>
      </c>
      <c r="N30" s="22">
        <v>0.8</v>
      </c>
      <c r="O30" s="22">
        <v>0.7</v>
      </c>
      <c r="P30" s="2" t="s">
        <v>0</v>
      </c>
    </row>
    <row r="31" spans="1:16" ht="14.25">
      <c r="A31" s="31"/>
      <c r="B31" s="42"/>
      <c r="C31" s="34"/>
      <c r="D31" s="34"/>
      <c r="E31" s="26"/>
      <c r="F31" s="34"/>
      <c r="G31" s="48" t="s">
        <v>57</v>
      </c>
      <c r="H31" s="49"/>
      <c r="I31" s="50"/>
      <c r="J31" s="50"/>
      <c r="K31" s="50"/>
      <c r="L31" s="51"/>
      <c r="M31" s="22">
        <v>18</v>
      </c>
      <c r="N31" s="22">
        <v>12</v>
      </c>
      <c r="O31" s="22">
        <v>6</v>
      </c>
      <c r="P31" s="2" t="s">
        <v>0</v>
      </c>
    </row>
    <row r="32" spans="1:16" ht="14.25">
      <c r="A32" s="31"/>
      <c r="B32" s="32"/>
      <c r="C32" s="26"/>
      <c r="D32" s="26"/>
      <c r="E32" s="34"/>
      <c r="F32" s="34" t="s">
        <v>58</v>
      </c>
      <c r="G32" s="48"/>
      <c r="H32" s="49"/>
      <c r="I32" s="50"/>
      <c r="J32" s="50"/>
      <c r="K32" s="50"/>
      <c r="L32" s="51"/>
      <c r="M32" s="22">
        <v>45.5</v>
      </c>
      <c r="N32" s="22">
        <v>5.4</v>
      </c>
      <c r="O32" s="22">
        <v>40.1</v>
      </c>
      <c r="P32" s="2" t="s">
        <v>0</v>
      </c>
    </row>
    <row r="33" spans="1:16" ht="14.25">
      <c r="A33" s="31"/>
      <c r="B33" s="42"/>
      <c r="C33" s="34"/>
      <c r="D33" s="34"/>
      <c r="E33" s="26"/>
      <c r="F33" s="34"/>
      <c r="G33" s="48" t="s">
        <v>59</v>
      </c>
      <c r="H33" s="49"/>
      <c r="I33" s="50"/>
      <c r="J33" s="50"/>
      <c r="K33" s="50"/>
      <c r="L33" s="51"/>
      <c r="M33" s="22">
        <v>13</v>
      </c>
      <c r="N33" s="22">
        <v>3.2</v>
      </c>
      <c r="O33" s="22">
        <v>9.8000000000000007</v>
      </c>
      <c r="P33" s="2" t="s">
        <v>0</v>
      </c>
    </row>
    <row r="34" spans="1:16" ht="14.25">
      <c r="A34" s="31"/>
      <c r="B34" s="42"/>
      <c r="C34" s="34"/>
      <c r="D34" s="34"/>
      <c r="E34" s="26"/>
      <c r="F34" s="34"/>
      <c r="G34" s="48" t="s">
        <v>60</v>
      </c>
      <c r="H34" s="49"/>
      <c r="I34" s="50"/>
      <c r="J34" s="50"/>
      <c r="K34" s="50"/>
      <c r="L34" s="51"/>
      <c r="M34" s="22">
        <v>32.5</v>
      </c>
      <c r="N34" s="22">
        <v>2.2000000000000002</v>
      </c>
      <c r="O34" s="22">
        <v>30.3</v>
      </c>
      <c r="P34" s="2" t="s">
        <v>0</v>
      </c>
    </row>
    <row r="35" spans="1:16" ht="14.25">
      <c r="A35" s="31"/>
      <c r="B35" s="32"/>
      <c r="C35" s="26"/>
      <c r="D35" s="26"/>
      <c r="E35" s="34"/>
      <c r="F35" s="34" t="s">
        <v>61</v>
      </c>
      <c r="G35" s="48"/>
      <c r="H35" s="49"/>
      <c r="I35" s="50"/>
      <c r="J35" s="50"/>
      <c r="K35" s="50"/>
      <c r="L35" s="51"/>
      <c r="M35" s="22">
        <v>18</v>
      </c>
      <c r="N35" s="22">
        <v>39.5</v>
      </c>
      <c r="O35" s="22">
        <v>-21.5</v>
      </c>
      <c r="P35" s="2" t="s">
        <v>0</v>
      </c>
    </row>
    <row r="36" spans="1:16" ht="14.25">
      <c r="A36" s="31"/>
      <c r="B36" s="32"/>
      <c r="C36" s="26"/>
      <c r="D36" s="26"/>
      <c r="E36" s="34"/>
      <c r="F36" s="34" t="s">
        <v>67</v>
      </c>
      <c r="G36" s="48"/>
      <c r="H36" s="49"/>
      <c r="I36" s="50"/>
      <c r="J36" s="50"/>
      <c r="K36" s="50"/>
      <c r="L36" s="51"/>
      <c r="M36" s="22">
        <v>100</v>
      </c>
      <c r="N36" s="22">
        <v>32</v>
      </c>
      <c r="O36" s="22">
        <v>68</v>
      </c>
      <c r="P36" s="2" t="s">
        <v>0</v>
      </c>
    </row>
    <row r="37" spans="1:16" ht="14.25">
      <c r="A37" s="31"/>
      <c r="B37" s="32"/>
      <c r="C37" s="26"/>
      <c r="D37" s="26"/>
      <c r="E37" s="34"/>
      <c r="F37" s="34" t="s">
        <v>68</v>
      </c>
      <c r="G37" s="110"/>
      <c r="H37" s="49"/>
      <c r="I37" s="50"/>
      <c r="J37" s="50"/>
      <c r="K37" s="50"/>
      <c r="L37" s="51"/>
      <c r="M37" s="22">
        <v>55.6</v>
      </c>
      <c r="N37" s="22">
        <v>10</v>
      </c>
      <c r="O37" s="22">
        <v>45.6</v>
      </c>
      <c r="P37" s="2" t="s">
        <v>0</v>
      </c>
    </row>
    <row r="38" spans="1:16" ht="14.25">
      <c r="A38" s="31"/>
      <c r="B38" s="32"/>
      <c r="C38" s="26"/>
      <c r="D38" s="26"/>
      <c r="E38" s="34"/>
      <c r="F38" s="34" t="s">
        <v>71</v>
      </c>
      <c r="G38" s="48"/>
      <c r="H38" s="49"/>
      <c r="I38" s="50"/>
      <c r="J38" s="50"/>
      <c r="K38" s="50"/>
      <c r="L38" s="51"/>
      <c r="M38" s="22">
        <v>16.899999999999999</v>
      </c>
      <c r="N38" s="22">
        <v>13</v>
      </c>
      <c r="O38" s="22">
        <v>3.9</v>
      </c>
      <c r="P38" s="2" t="s">
        <v>0</v>
      </c>
    </row>
    <row r="39" spans="1:16" ht="14.25">
      <c r="A39" s="31"/>
      <c r="B39" s="32"/>
      <c r="C39" s="26"/>
      <c r="D39" s="26"/>
      <c r="E39" s="34"/>
      <c r="F39" s="34" t="s">
        <v>72</v>
      </c>
      <c r="G39" s="48"/>
      <c r="H39" s="49"/>
      <c r="I39" s="50"/>
      <c r="J39" s="50"/>
      <c r="K39" s="50"/>
      <c r="L39" s="51"/>
      <c r="M39" s="22">
        <v>589</v>
      </c>
      <c r="N39" s="22">
        <v>65.7</v>
      </c>
      <c r="O39" s="22">
        <v>523.29999999999995</v>
      </c>
      <c r="P39" s="2" t="s">
        <v>0</v>
      </c>
    </row>
    <row r="40" spans="1:16" ht="14.25">
      <c r="A40" s="31"/>
      <c r="B40" s="42"/>
      <c r="C40" s="34"/>
      <c r="D40" s="34"/>
      <c r="E40" s="26"/>
      <c r="F40" s="34"/>
      <c r="G40" s="48" t="s">
        <v>73</v>
      </c>
      <c r="H40" s="49"/>
      <c r="I40" s="50"/>
      <c r="J40" s="50"/>
      <c r="K40" s="50"/>
      <c r="L40" s="51"/>
      <c r="M40" s="22">
        <v>70</v>
      </c>
      <c r="N40" s="22">
        <v>9</v>
      </c>
      <c r="O40" s="22">
        <v>61</v>
      </c>
      <c r="P40" s="2" t="s">
        <v>0</v>
      </c>
    </row>
    <row r="41" spans="1:16" ht="14.25">
      <c r="A41" s="31"/>
      <c r="B41" s="42"/>
      <c r="C41" s="34"/>
      <c r="D41" s="34"/>
      <c r="E41" s="26"/>
      <c r="F41" s="34"/>
      <c r="G41" s="48" t="s">
        <v>76</v>
      </c>
      <c r="H41" s="49"/>
      <c r="I41" s="50"/>
      <c r="J41" s="50"/>
      <c r="K41" s="50"/>
      <c r="L41" s="51"/>
      <c r="M41" s="22">
        <v>50</v>
      </c>
      <c r="N41" s="22">
        <v>4</v>
      </c>
      <c r="O41" s="22">
        <v>46</v>
      </c>
      <c r="P41" s="2" t="s">
        <v>0</v>
      </c>
    </row>
    <row r="42" spans="1:16" ht="14.25">
      <c r="A42" s="31"/>
      <c r="B42" s="42"/>
      <c r="C42" s="34"/>
      <c r="D42" s="34"/>
      <c r="E42" s="26"/>
      <c r="F42" s="34"/>
      <c r="G42" s="48" t="s">
        <v>170</v>
      </c>
      <c r="H42" s="49"/>
      <c r="I42" s="50"/>
      <c r="J42" s="50"/>
      <c r="K42" s="50"/>
      <c r="L42" s="51"/>
      <c r="M42" s="45">
        <v>469</v>
      </c>
      <c r="N42" s="45">
        <v>52.7</v>
      </c>
      <c r="O42" s="22">
        <v>416.3</v>
      </c>
      <c r="P42" s="2" t="s">
        <v>0</v>
      </c>
    </row>
    <row r="43" spans="1:16" ht="14.25">
      <c r="A43" s="31"/>
      <c r="B43" s="42"/>
      <c r="C43" s="34"/>
      <c r="D43" s="34"/>
      <c r="E43" s="26"/>
      <c r="F43" s="34"/>
      <c r="G43" s="48" t="s">
        <v>78</v>
      </c>
      <c r="H43" s="49"/>
      <c r="I43" s="50"/>
      <c r="J43" s="50"/>
      <c r="K43" s="50"/>
      <c r="L43" s="51"/>
      <c r="M43" s="22"/>
      <c r="N43" s="22"/>
      <c r="O43" s="22"/>
      <c r="P43" s="2" t="s">
        <v>0</v>
      </c>
    </row>
    <row r="44" spans="1:16" ht="14.25">
      <c r="A44" s="31"/>
      <c r="B44" s="32"/>
      <c r="C44" s="26"/>
      <c r="D44" s="26"/>
      <c r="E44" s="34"/>
      <c r="F44" s="34" t="s">
        <v>94</v>
      </c>
      <c r="G44" s="35"/>
      <c r="H44" s="36"/>
      <c r="I44" s="37"/>
      <c r="J44" s="37"/>
      <c r="K44" s="37"/>
      <c r="L44" s="38"/>
      <c r="M44" s="22">
        <v>6.7</v>
      </c>
      <c r="N44" s="22">
        <v>6.2</v>
      </c>
      <c r="O44" s="22">
        <v>0.5</v>
      </c>
      <c r="P44" s="2" t="s">
        <v>0</v>
      </c>
    </row>
    <row r="45" spans="1:16" ht="14.25">
      <c r="A45" s="31"/>
      <c r="B45" s="42"/>
      <c r="C45" s="34"/>
      <c r="D45" s="34"/>
      <c r="E45" s="26"/>
      <c r="F45" s="34"/>
      <c r="G45" s="35" t="s">
        <v>149</v>
      </c>
      <c r="H45" s="49"/>
      <c r="I45" s="50"/>
      <c r="J45" s="50"/>
      <c r="K45" s="50"/>
      <c r="L45" s="51"/>
      <c r="M45" s="22">
        <v>0.7</v>
      </c>
      <c r="N45" s="22">
        <v>4</v>
      </c>
      <c r="O45" s="22">
        <v>-3.3</v>
      </c>
      <c r="P45" s="2" t="s">
        <v>0</v>
      </c>
    </row>
    <row r="46" spans="1:16" ht="14.25">
      <c r="A46" s="31"/>
      <c r="B46" s="42"/>
      <c r="C46" s="34"/>
      <c r="D46" s="34"/>
      <c r="E46" s="26"/>
      <c r="F46" s="34"/>
      <c r="G46" s="48" t="s">
        <v>96</v>
      </c>
      <c r="H46" s="49"/>
      <c r="I46" s="50"/>
      <c r="J46" s="50"/>
      <c r="K46" s="50"/>
      <c r="L46" s="50"/>
      <c r="M46" s="226">
        <v>6</v>
      </c>
      <c r="N46" s="226">
        <v>2.2000000000000002</v>
      </c>
      <c r="O46" s="45">
        <v>3.8</v>
      </c>
      <c r="P46" s="2"/>
    </row>
    <row r="47" spans="1:16" ht="14.25">
      <c r="A47" s="31"/>
      <c r="B47" s="32"/>
      <c r="C47" s="26"/>
      <c r="D47" s="26"/>
      <c r="E47" s="34"/>
      <c r="F47" s="34" t="s">
        <v>97</v>
      </c>
      <c r="G47" s="35"/>
      <c r="H47" s="36"/>
      <c r="I47" s="37"/>
      <c r="J47" s="37"/>
      <c r="K47" s="37"/>
      <c r="L47" s="38"/>
      <c r="M47" s="22">
        <v>175.5</v>
      </c>
      <c r="N47" s="22">
        <v>14.6</v>
      </c>
      <c r="O47" s="22">
        <v>160.9</v>
      </c>
      <c r="P47" s="2"/>
    </row>
    <row r="48" spans="1:16" ht="14.25">
      <c r="A48" s="31"/>
      <c r="B48" s="42"/>
      <c r="C48" s="34"/>
      <c r="D48" s="34"/>
      <c r="F48" s="26" t="s">
        <v>150</v>
      </c>
      <c r="G48" s="48"/>
      <c r="H48" s="49"/>
      <c r="I48" s="50"/>
      <c r="J48" s="50"/>
      <c r="K48" s="50"/>
      <c r="L48" s="51"/>
      <c r="M48" s="22">
        <v>0</v>
      </c>
      <c r="N48" s="22">
        <v>0</v>
      </c>
      <c r="O48" s="22">
        <v>0</v>
      </c>
      <c r="P48" s="2"/>
    </row>
    <row r="49" spans="1:16" ht="14.25">
      <c r="A49" s="31"/>
      <c r="B49" s="42"/>
      <c r="C49" s="34"/>
      <c r="D49" s="34"/>
      <c r="F49" s="26"/>
      <c r="G49" s="48"/>
      <c r="H49" s="49"/>
      <c r="I49" s="50"/>
      <c r="J49" s="50"/>
      <c r="K49" s="50"/>
      <c r="L49" s="51"/>
      <c r="M49" s="22"/>
      <c r="N49" s="22"/>
      <c r="O49" s="22"/>
      <c r="P49" s="2"/>
    </row>
    <row r="50" spans="1:16" ht="15">
      <c r="A50" s="31"/>
      <c r="B50" s="42"/>
      <c r="C50" s="34"/>
      <c r="D50" s="34"/>
      <c r="E50" s="227" t="s">
        <v>101</v>
      </c>
      <c r="F50" s="47"/>
      <c r="G50" s="48"/>
      <c r="H50" s="49"/>
      <c r="I50" s="50"/>
      <c r="J50" s="50"/>
      <c r="K50" s="50"/>
      <c r="L50" s="51"/>
      <c r="M50" s="45">
        <v>358.7</v>
      </c>
      <c r="N50" s="45">
        <v>696.9</v>
      </c>
      <c r="O50" s="45">
        <v>-338.2</v>
      </c>
      <c r="P50" s="2"/>
    </row>
    <row r="51" spans="1:16" ht="14.25">
      <c r="A51" s="107"/>
      <c r="B51" s="46"/>
      <c r="C51" s="47"/>
      <c r="D51" s="47"/>
      <c r="E51" s="26"/>
      <c r="F51" s="47" t="s">
        <v>102</v>
      </c>
      <c r="G51" s="48"/>
      <c r="H51" s="49"/>
      <c r="I51" s="50"/>
      <c r="J51" s="50"/>
      <c r="K51" s="50"/>
      <c r="L51" s="51"/>
      <c r="M51" s="22">
        <v>50</v>
      </c>
      <c r="N51" s="22">
        <v>51.1</v>
      </c>
      <c r="O51" s="22">
        <v>-1.1000000000000001</v>
      </c>
      <c r="P51" s="2"/>
    </row>
    <row r="52" spans="1:16" ht="14.25">
      <c r="A52" s="107"/>
      <c r="B52" s="46"/>
      <c r="C52" s="47"/>
      <c r="D52" s="47"/>
      <c r="E52" s="26"/>
      <c r="F52" s="47" t="s">
        <v>103</v>
      </c>
      <c r="G52" s="48"/>
      <c r="H52" s="49"/>
      <c r="I52" s="50"/>
      <c r="J52" s="50"/>
      <c r="K52" s="50"/>
      <c r="L52" s="51"/>
      <c r="M52" s="22">
        <v>308.7</v>
      </c>
      <c r="N52" s="22">
        <v>645.79999999999995</v>
      </c>
      <c r="O52" s="22">
        <v>-337.1</v>
      </c>
      <c r="P52" s="2"/>
    </row>
    <row r="53" spans="1:16" ht="14.25">
      <c r="A53" s="107"/>
      <c r="B53" s="46"/>
      <c r="C53" s="47"/>
      <c r="D53" s="47"/>
      <c r="E53" s="26"/>
      <c r="F53" s="47"/>
      <c r="G53" s="48" t="s">
        <v>104</v>
      </c>
      <c r="H53" s="49"/>
      <c r="I53" s="50"/>
      <c r="J53" s="50"/>
      <c r="K53" s="50"/>
      <c r="L53" s="51"/>
      <c r="M53" s="22"/>
      <c r="N53" s="22"/>
      <c r="O53" s="22"/>
      <c r="P53" s="2" t="s">
        <v>0</v>
      </c>
    </row>
    <row r="54" spans="1:16" ht="14.25">
      <c r="A54" s="107"/>
      <c r="B54" s="46"/>
      <c r="C54" s="47"/>
      <c r="D54" s="47"/>
      <c r="E54" s="26"/>
      <c r="F54" s="47"/>
      <c r="G54" s="48"/>
      <c r="H54" s="49" t="s">
        <v>105</v>
      </c>
      <c r="I54" s="50"/>
      <c r="J54" s="50"/>
      <c r="K54" s="50"/>
      <c r="L54" s="51"/>
      <c r="M54" s="65">
        <v>1.5</v>
      </c>
      <c r="N54" s="65">
        <v>298.7</v>
      </c>
      <c r="O54" s="85">
        <v>-297.10000000000002</v>
      </c>
      <c r="P54" s="2" t="s">
        <v>0</v>
      </c>
    </row>
    <row r="55" spans="1:16" ht="14.25">
      <c r="A55" s="107"/>
      <c r="B55" s="46"/>
      <c r="C55" s="47"/>
      <c r="D55" s="47"/>
      <c r="E55" s="26"/>
      <c r="F55" s="47"/>
      <c r="G55" s="48"/>
      <c r="H55" s="49" t="s">
        <v>106</v>
      </c>
      <c r="I55" s="50"/>
      <c r="J55" s="50"/>
      <c r="K55" s="50"/>
      <c r="L55" s="51"/>
      <c r="M55" s="65">
        <v>96.9</v>
      </c>
      <c r="N55" s="65">
        <v>61.7</v>
      </c>
      <c r="O55" s="65">
        <v>35.200000000000003</v>
      </c>
      <c r="P55" s="2" t="s">
        <v>0</v>
      </c>
    </row>
    <row r="56" spans="1:16" ht="14.25">
      <c r="A56" s="31"/>
      <c r="B56" s="90"/>
      <c r="C56" s="91"/>
      <c r="D56" s="91"/>
      <c r="E56" s="93"/>
      <c r="F56" s="91"/>
      <c r="G56" s="122"/>
      <c r="H56" s="123"/>
      <c r="I56" s="124"/>
      <c r="J56" s="124"/>
      <c r="K56" s="124"/>
      <c r="L56" s="124"/>
      <c r="M56" s="228"/>
      <c r="N56" s="228"/>
      <c r="O56" s="130"/>
      <c r="P56" s="2" t="s">
        <v>0</v>
      </c>
    </row>
    <row r="57" spans="1:16" ht="15">
      <c r="A57" s="6"/>
      <c r="B57" s="229" t="s">
        <v>3</v>
      </c>
      <c r="C57" s="230"/>
      <c r="D57" s="230"/>
      <c r="E57" s="230"/>
      <c r="F57" s="230"/>
      <c r="G57" s="231"/>
      <c r="H57" s="232"/>
      <c r="I57" s="233"/>
      <c r="J57" s="231"/>
      <c r="K57" s="231"/>
      <c r="L57" s="234"/>
      <c r="M57" s="237" t="s">
        <v>4</v>
      </c>
      <c r="N57" s="237" t="s">
        <v>5</v>
      </c>
      <c r="O57" s="238" t="s">
        <v>6</v>
      </c>
      <c r="P57" s="2" t="s">
        <v>0</v>
      </c>
    </row>
    <row r="58" spans="1:16" ht="15">
      <c r="A58" s="7"/>
      <c r="B58" s="210"/>
      <c r="C58" s="196"/>
      <c r="D58" s="196"/>
      <c r="E58" s="144"/>
      <c r="F58" s="144"/>
      <c r="G58" s="140"/>
      <c r="H58" s="145"/>
      <c r="I58" s="146"/>
      <c r="J58" s="140"/>
      <c r="K58" s="140"/>
      <c r="L58" s="147"/>
      <c r="M58" s="212"/>
      <c r="N58" s="212"/>
      <c r="O58" s="212"/>
      <c r="P58" s="2" t="s">
        <v>0</v>
      </c>
    </row>
    <row r="59" spans="1:16" ht="15">
      <c r="A59" s="107"/>
      <c r="B59" s="32"/>
      <c r="C59" s="26"/>
      <c r="D59" s="26"/>
      <c r="E59" s="213" t="s">
        <v>107</v>
      </c>
      <c r="F59" s="47"/>
      <c r="G59" s="48"/>
      <c r="H59" s="49"/>
      <c r="I59" s="50"/>
      <c r="J59" s="37"/>
      <c r="K59" s="37"/>
      <c r="L59" s="38"/>
      <c r="M59" s="22">
        <v>94.7</v>
      </c>
      <c r="N59" s="22">
        <v>60</v>
      </c>
      <c r="O59" s="22">
        <v>34.700000000000003</v>
      </c>
      <c r="P59" s="2" t="s">
        <v>0</v>
      </c>
    </row>
    <row r="60" spans="1:16" ht="14.25">
      <c r="A60" s="107"/>
      <c r="B60" s="46"/>
      <c r="C60" s="47"/>
      <c r="D60" s="47"/>
      <c r="E60" s="26"/>
      <c r="F60" s="47" t="s">
        <v>108</v>
      </c>
      <c r="G60" s="48"/>
      <c r="H60" s="49"/>
      <c r="I60" s="50"/>
      <c r="J60" s="37"/>
      <c r="K60" s="37"/>
      <c r="L60" s="38"/>
      <c r="M60" s="22">
        <v>14.7</v>
      </c>
      <c r="N60" s="22">
        <v>0</v>
      </c>
      <c r="O60" s="22">
        <v>14.7</v>
      </c>
      <c r="P60" s="2" t="s">
        <v>0</v>
      </c>
    </row>
    <row r="61" spans="1:16" ht="14.25">
      <c r="A61" s="107"/>
      <c r="B61" s="46"/>
      <c r="C61" s="47"/>
      <c r="D61" s="47"/>
      <c r="E61" s="26"/>
      <c r="F61" s="47" t="s">
        <v>109</v>
      </c>
      <c r="G61" s="48"/>
      <c r="H61" s="49"/>
      <c r="I61" s="50"/>
      <c r="J61" s="37"/>
      <c r="K61" s="37"/>
      <c r="L61" s="38"/>
      <c r="M61" s="22">
        <v>80</v>
      </c>
      <c r="N61" s="22">
        <v>60</v>
      </c>
      <c r="O61" s="22">
        <v>20</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2"/>
      <c r="N63" s="22"/>
      <c r="O63" s="21">
        <v>227.4</v>
      </c>
      <c r="P63" s="2" t="s">
        <v>0</v>
      </c>
    </row>
    <row r="64" spans="1:16" ht="15">
      <c r="A64" s="109"/>
      <c r="B64" s="39"/>
      <c r="C64" s="33" t="s">
        <v>113</v>
      </c>
      <c r="D64" s="33"/>
      <c r="E64" s="24"/>
      <c r="F64" s="33"/>
      <c r="G64" s="111"/>
      <c r="H64" s="112"/>
      <c r="I64" s="113"/>
      <c r="J64" s="111"/>
      <c r="K64" s="111"/>
      <c r="L64" s="114"/>
      <c r="M64" s="22">
        <v>17.399999999999999</v>
      </c>
      <c r="N64" s="22">
        <v>13.8</v>
      </c>
      <c r="O64" s="21">
        <v>3.7</v>
      </c>
      <c r="P64" s="2" t="s">
        <v>0</v>
      </c>
    </row>
    <row r="65" spans="1:16" ht="15">
      <c r="A65" s="109"/>
      <c r="B65" s="39"/>
      <c r="C65" s="33" t="s">
        <v>151</v>
      </c>
      <c r="D65" s="33"/>
      <c r="E65" s="24"/>
      <c r="F65" s="33"/>
      <c r="G65" s="111"/>
      <c r="H65" s="112"/>
      <c r="I65" s="113"/>
      <c r="J65" s="111"/>
      <c r="K65" s="111"/>
      <c r="L65" s="114"/>
      <c r="M65" s="21"/>
      <c r="N65" s="21"/>
      <c r="O65" s="21">
        <v>223.7</v>
      </c>
      <c r="P65" s="2" t="s">
        <v>0</v>
      </c>
    </row>
    <row r="66" spans="1:16" ht="15">
      <c r="A66" s="109"/>
      <c r="B66" s="39"/>
      <c r="C66" s="34"/>
      <c r="D66" s="34" t="s">
        <v>115</v>
      </c>
      <c r="E66" s="26"/>
      <c r="F66" s="34"/>
      <c r="G66" s="35"/>
      <c r="H66" s="36"/>
      <c r="I66" s="37"/>
      <c r="J66" s="35"/>
      <c r="K66" s="35"/>
      <c r="L66" s="38"/>
      <c r="M66" s="21"/>
      <c r="N66" s="21"/>
      <c r="O66" s="21">
        <v>446.8</v>
      </c>
      <c r="P66" s="2" t="s">
        <v>0</v>
      </c>
    </row>
    <row r="67" spans="1:16" ht="15">
      <c r="A67" s="109"/>
      <c r="B67" s="39"/>
      <c r="C67" s="34"/>
      <c r="D67" s="34"/>
      <c r="E67" s="26" t="s">
        <v>116</v>
      </c>
      <c r="F67" s="34"/>
      <c r="G67" s="35"/>
      <c r="H67" s="36"/>
      <c r="I67" s="37"/>
      <c r="J67" s="35"/>
      <c r="K67" s="35"/>
      <c r="L67" s="38"/>
      <c r="M67" s="21"/>
      <c r="N67" s="21"/>
      <c r="O67" s="21">
        <v>-160.5</v>
      </c>
      <c r="P67" s="2" t="s">
        <v>0</v>
      </c>
    </row>
    <row r="68" spans="1:16" ht="15">
      <c r="A68" s="109"/>
      <c r="B68" s="39"/>
      <c r="C68" s="34"/>
      <c r="D68" s="34"/>
      <c r="E68" s="26" t="s">
        <v>117</v>
      </c>
      <c r="F68" s="34"/>
      <c r="G68" s="35"/>
      <c r="H68" s="36"/>
      <c r="I68" s="37"/>
      <c r="J68" s="35"/>
      <c r="K68" s="35"/>
      <c r="L68" s="38"/>
      <c r="M68" s="21"/>
      <c r="N68" s="21"/>
      <c r="O68" s="21">
        <v>607.4</v>
      </c>
      <c r="P68" s="2" t="s">
        <v>0</v>
      </c>
    </row>
    <row r="69" spans="1:16" ht="15">
      <c r="A69" s="109"/>
      <c r="B69" s="39"/>
      <c r="C69" s="34"/>
      <c r="D69" s="34" t="s">
        <v>118</v>
      </c>
      <c r="E69" s="26"/>
      <c r="F69" s="34"/>
      <c r="G69" s="35"/>
      <c r="H69" s="36"/>
      <c r="I69" s="37"/>
      <c r="J69" s="35"/>
      <c r="K69" s="35"/>
      <c r="L69" s="38"/>
      <c r="M69" s="21"/>
      <c r="N69" s="21"/>
      <c r="O69" s="21">
        <v>175.9</v>
      </c>
      <c r="P69" s="2" t="s">
        <v>0</v>
      </c>
    </row>
    <row r="70" spans="1:16" ht="15">
      <c r="A70" s="109"/>
      <c r="B70" s="39"/>
      <c r="C70" s="34"/>
      <c r="D70" s="34"/>
      <c r="E70" s="26" t="s">
        <v>119</v>
      </c>
      <c r="F70" s="34"/>
      <c r="G70" s="35"/>
      <c r="H70" s="36"/>
      <c r="I70" s="37"/>
      <c r="J70" s="35"/>
      <c r="K70" s="35"/>
      <c r="L70" s="38"/>
      <c r="M70" s="21"/>
      <c r="N70" s="21"/>
      <c r="O70" s="21">
        <v>-161.1</v>
      </c>
      <c r="P70" s="2" t="s">
        <v>0</v>
      </c>
    </row>
    <row r="71" spans="1:16" ht="15">
      <c r="A71" s="109"/>
      <c r="B71" s="39"/>
      <c r="C71" s="34"/>
      <c r="D71" s="34"/>
      <c r="E71" s="26" t="s">
        <v>120</v>
      </c>
      <c r="F71" s="34"/>
      <c r="G71" s="35"/>
      <c r="H71" s="36"/>
      <c r="I71" s="37"/>
      <c r="J71" s="35"/>
      <c r="K71" s="35"/>
      <c r="L71" s="38"/>
      <c r="M71" s="21"/>
      <c r="N71" s="21"/>
      <c r="O71" s="21">
        <v>337</v>
      </c>
      <c r="P71" s="2" t="s">
        <v>0</v>
      </c>
    </row>
    <row r="72" spans="1:16" ht="15">
      <c r="A72" s="109"/>
      <c r="B72" s="39"/>
      <c r="C72" s="34"/>
      <c r="D72" s="26" t="s">
        <v>121</v>
      </c>
      <c r="E72" s="26"/>
      <c r="F72" s="34"/>
      <c r="G72" s="35"/>
      <c r="H72" s="36"/>
      <c r="I72" s="37"/>
      <c r="J72" s="35"/>
      <c r="K72" s="35"/>
      <c r="L72" s="38"/>
      <c r="M72" s="21"/>
      <c r="N72" s="21"/>
      <c r="O72" s="21">
        <v>0</v>
      </c>
      <c r="P72" s="2"/>
    </row>
    <row r="73" spans="1:16" ht="15">
      <c r="A73" s="109"/>
      <c r="B73" s="39"/>
      <c r="C73" s="34"/>
      <c r="D73" s="34" t="s">
        <v>122</v>
      </c>
      <c r="E73" s="26"/>
      <c r="F73" s="34"/>
      <c r="G73" s="35"/>
      <c r="H73" s="36"/>
      <c r="I73" s="37"/>
      <c r="J73" s="35"/>
      <c r="K73" s="35"/>
      <c r="L73" s="38"/>
      <c r="M73" s="21"/>
      <c r="N73" s="21"/>
      <c r="O73" s="21">
        <v>-5.2000000000000455</v>
      </c>
      <c r="P73" s="2" t="s">
        <v>0</v>
      </c>
    </row>
    <row r="74" spans="1:16" ht="15">
      <c r="A74" s="109"/>
      <c r="B74" s="39"/>
      <c r="C74" s="34"/>
      <c r="D74" s="34"/>
      <c r="E74" s="26" t="s">
        <v>119</v>
      </c>
      <c r="F74" s="34"/>
      <c r="G74" s="35"/>
      <c r="H74" s="36"/>
      <c r="I74" s="37"/>
      <c r="J74" s="35"/>
      <c r="K74" s="35"/>
      <c r="L74" s="38"/>
      <c r="M74" s="21"/>
      <c r="N74" s="21"/>
      <c r="O74" s="21">
        <v>-963.1</v>
      </c>
      <c r="P74" s="2" t="s">
        <v>0</v>
      </c>
    </row>
    <row r="75" spans="1:16" ht="15">
      <c r="A75" s="109"/>
      <c r="B75" s="39"/>
      <c r="C75" s="34"/>
      <c r="D75" s="34"/>
      <c r="E75" s="26" t="s">
        <v>120</v>
      </c>
      <c r="F75" s="34"/>
      <c r="G75" s="35"/>
      <c r="H75" s="36"/>
      <c r="I75" s="37"/>
      <c r="J75" s="35"/>
      <c r="K75" s="35"/>
      <c r="L75" s="38"/>
      <c r="M75" s="21"/>
      <c r="N75" s="21"/>
      <c r="O75" s="21">
        <v>957.9</v>
      </c>
      <c r="P75" s="2" t="s">
        <v>0</v>
      </c>
    </row>
    <row r="76" spans="1:16" ht="14.25">
      <c r="A76" s="109"/>
      <c r="B76" s="42"/>
      <c r="C76" s="34"/>
      <c r="D76" s="34" t="s">
        <v>123</v>
      </c>
      <c r="E76" s="26"/>
      <c r="F76" s="34"/>
      <c r="G76" s="35"/>
      <c r="H76" s="36"/>
      <c r="I76" s="37"/>
      <c r="J76" s="2"/>
      <c r="K76" s="2"/>
      <c r="L76" s="38"/>
      <c r="M76" s="21"/>
      <c r="N76" s="21"/>
      <c r="O76" s="21">
        <v>-393.8</v>
      </c>
      <c r="P76" s="2" t="s">
        <v>0</v>
      </c>
    </row>
    <row r="77" spans="1:16" ht="14.25">
      <c r="A77" s="109"/>
      <c r="B77" s="42"/>
      <c r="C77" s="34"/>
      <c r="D77" s="34"/>
      <c r="E77" s="26"/>
      <c r="F77" s="34"/>
      <c r="G77" s="35"/>
      <c r="H77" s="36"/>
      <c r="I77" s="37"/>
      <c r="J77" s="2"/>
      <c r="K77" s="2"/>
      <c r="L77" s="38"/>
      <c r="M77" s="115"/>
      <c r="N77" s="115"/>
      <c r="O77" s="115"/>
      <c r="P77" s="2" t="s">
        <v>0</v>
      </c>
    </row>
    <row r="78" spans="1:16" ht="15">
      <c r="A78" s="109"/>
      <c r="B78" s="39" t="s">
        <v>124</v>
      </c>
      <c r="C78" s="34"/>
      <c r="D78" s="34"/>
      <c r="E78" s="34"/>
      <c r="F78" s="34"/>
      <c r="G78" s="35"/>
      <c r="H78" s="36"/>
      <c r="I78" s="37"/>
      <c r="J78" s="35"/>
      <c r="K78" s="35"/>
      <c r="L78" s="116"/>
      <c r="M78" s="21"/>
      <c r="N78" s="21"/>
      <c r="O78" s="21">
        <v>-24.6</v>
      </c>
      <c r="P78" s="2" t="s">
        <v>0</v>
      </c>
    </row>
    <row r="79" spans="1:16" ht="14.25">
      <c r="A79" s="31"/>
      <c r="B79" s="90"/>
      <c r="C79" s="91"/>
      <c r="D79" s="91"/>
      <c r="E79" s="93"/>
      <c r="F79" s="91"/>
      <c r="G79" s="122"/>
      <c r="H79" s="123"/>
      <c r="I79" s="124"/>
      <c r="J79" s="122"/>
      <c r="K79" s="122"/>
      <c r="L79" s="125"/>
      <c r="M79" s="221"/>
      <c r="N79" s="221"/>
      <c r="O79" s="221"/>
      <c r="P79" s="2" t="s">
        <v>0</v>
      </c>
    </row>
    <row r="80" spans="1:16" ht="14.25">
      <c r="A80" s="31"/>
      <c r="B80" s="34"/>
      <c r="C80" s="34"/>
      <c r="D80" s="34"/>
      <c r="E80" s="26"/>
      <c r="F80" s="34"/>
      <c r="G80" s="35"/>
      <c r="H80" s="36"/>
      <c r="I80" s="37"/>
      <c r="J80" s="35"/>
      <c r="K80" s="35"/>
      <c r="L80" s="35"/>
      <c r="M80" s="2"/>
      <c r="N80" s="2"/>
      <c r="O80" s="2"/>
      <c r="P80" s="2"/>
    </row>
    <row r="81" spans="1:1">
      <c r="A81"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dimension ref="A2:P118"/>
  <sheetViews>
    <sheetView workbookViewId="0">
      <selection activeCell="Q6" sqref="Q6"/>
    </sheetView>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171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2001</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2">
        <v>6628.8610121071497</v>
      </c>
      <c r="N9" s="22">
        <v>6975.5362445623759</v>
      </c>
      <c r="O9" s="22">
        <v>-346.67523245522614</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6467.0564556088266</v>
      </c>
      <c r="N11" s="22">
        <v>6873.0201580798057</v>
      </c>
      <c r="O11" s="22">
        <v>-405.9637024709794</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5854.181118587192</v>
      </c>
      <c r="N13" s="22">
        <v>5682.2958135847484</v>
      </c>
      <c r="O13" s="22">
        <v>172.05616514658092</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225" t="s">
        <v>10</v>
      </c>
      <c r="F15" s="34"/>
      <c r="G15" s="35"/>
      <c r="H15" s="36"/>
      <c r="I15" s="37"/>
      <c r="J15" s="37"/>
      <c r="K15" s="37"/>
      <c r="L15" s="38"/>
      <c r="M15" s="22">
        <v>1073.0017051842385</v>
      </c>
      <c r="N15" s="22">
        <v>3906.3754754183515</v>
      </c>
      <c r="O15" s="22">
        <v>-2833.2029100899754</v>
      </c>
      <c r="P15" s="2" t="s">
        <v>0</v>
      </c>
    </row>
    <row r="16" spans="1:16" ht="14.25">
      <c r="A16" s="31"/>
      <c r="B16" s="32"/>
      <c r="C16" s="26"/>
      <c r="D16" s="26"/>
      <c r="E16" s="34"/>
      <c r="F16" s="34"/>
      <c r="G16" s="35"/>
      <c r="H16" s="36"/>
      <c r="I16" s="37"/>
      <c r="J16" s="37"/>
      <c r="K16" s="37"/>
      <c r="L16" s="38"/>
      <c r="M16" s="22"/>
      <c r="N16" s="22"/>
      <c r="O16" s="22"/>
      <c r="P16" s="2"/>
    </row>
    <row r="17" spans="1:16" ht="15">
      <c r="A17" s="31"/>
      <c r="B17" s="32"/>
      <c r="C17" s="26"/>
      <c r="D17" s="26"/>
      <c r="E17" s="225" t="s">
        <v>20</v>
      </c>
      <c r="F17" s="34"/>
      <c r="G17" s="35"/>
      <c r="H17" s="36"/>
      <c r="I17" s="37"/>
      <c r="J17" s="37"/>
      <c r="K17" s="37"/>
      <c r="L17" s="38"/>
      <c r="M17" s="22">
        <v>4781.1794134029542</v>
      </c>
      <c r="N17" s="22">
        <v>1775.9203381663976</v>
      </c>
      <c r="O17" s="22">
        <v>3005.2590752365563</v>
      </c>
      <c r="P17" s="2" t="s">
        <v>0</v>
      </c>
    </row>
    <row r="18" spans="1:16" ht="14.25">
      <c r="A18" s="31"/>
      <c r="B18" s="32"/>
      <c r="C18" s="26"/>
      <c r="D18" s="26"/>
      <c r="E18" s="34"/>
      <c r="F18" s="34" t="s">
        <v>21</v>
      </c>
      <c r="G18" s="35"/>
      <c r="H18" s="36"/>
      <c r="I18" s="37"/>
      <c r="J18" s="37"/>
      <c r="K18" s="37"/>
      <c r="L18" s="38"/>
      <c r="M18" s="22">
        <v>822.86245416676638</v>
      </c>
      <c r="N18" s="22">
        <v>965.70153466581473</v>
      </c>
      <c r="O18" s="22">
        <v>-142.83908049904832</v>
      </c>
      <c r="P18" s="2" t="s">
        <v>0</v>
      </c>
    </row>
    <row r="19" spans="1:16" ht="14.25">
      <c r="A19" s="31"/>
      <c r="B19" s="42"/>
      <c r="C19" s="34"/>
      <c r="D19" s="34"/>
      <c r="E19" s="26"/>
      <c r="F19" s="34"/>
      <c r="G19" s="35" t="s">
        <v>22</v>
      </c>
      <c r="H19" s="36"/>
      <c r="I19" s="37"/>
      <c r="J19" s="37"/>
      <c r="K19" s="37"/>
      <c r="L19" s="38"/>
      <c r="M19" s="22">
        <v>448.16615807297097</v>
      </c>
      <c r="N19" s="22">
        <v>728.54765460280146</v>
      </c>
      <c r="O19" s="22">
        <v>-280.38149652983049</v>
      </c>
      <c r="P19" s="2" t="s">
        <v>0</v>
      </c>
    </row>
    <row r="20" spans="1:16" ht="14.25">
      <c r="A20" s="31"/>
      <c r="B20" s="42"/>
      <c r="C20" s="34"/>
      <c r="D20" s="34"/>
      <c r="E20" s="34"/>
      <c r="F20" s="26"/>
      <c r="G20" s="35"/>
      <c r="H20" s="49" t="s">
        <v>23</v>
      </c>
      <c r="I20" s="50"/>
      <c r="J20" s="50"/>
      <c r="K20" s="50"/>
      <c r="L20" s="51"/>
      <c r="M20" s="22">
        <v>28.021063638569284</v>
      </c>
      <c r="N20" s="22">
        <v>0</v>
      </c>
      <c r="O20" s="22">
        <v>28.021063638569284</v>
      </c>
      <c r="P20" s="2" t="s">
        <v>0</v>
      </c>
    </row>
    <row r="21" spans="1:16" ht="14.25">
      <c r="A21" s="31"/>
      <c r="B21" s="42"/>
      <c r="C21" s="34"/>
      <c r="D21" s="34"/>
      <c r="E21" s="34"/>
      <c r="F21" s="26"/>
      <c r="G21" s="35"/>
      <c r="H21" s="49" t="s">
        <v>24</v>
      </c>
      <c r="I21" s="50"/>
      <c r="J21" s="50"/>
      <c r="K21" s="50"/>
      <c r="L21" s="51"/>
      <c r="M21" s="22">
        <v>12.643650666183703</v>
      </c>
      <c r="N21" s="22">
        <v>387.51080690411675</v>
      </c>
      <c r="O21" s="22">
        <v>-375.03801638207062</v>
      </c>
      <c r="P21" s="2" t="s">
        <v>0</v>
      </c>
    </row>
    <row r="22" spans="1:16" ht="14.25">
      <c r="A22" s="31"/>
      <c r="B22" s="42"/>
      <c r="C22" s="34"/>
      <c r="D22" s="34"/>
      <c r="E22" s="34"/>
      <c r="F22" s="26"/>
      <c r="G22" s="35"/>
      <c r="H22" s="49" t="s">
        <v>25</v>
      </c>
      <c r="I22" s="50"/>
      <c r="J22" s="50"/>
      <c r="K22" s="50"/>
      <c r="L22" s="51"/>
      <c r="M22" s="22">
        <v>407.501443768218</v>
      </c>
      <c r="N22" s="22">
        <v>341.03684769868471</v>
      </c>
      <c r="O22" s="22">
        <v>66.635456213670864</v>
      </c>
      <c r="P22" s="2" t="s">
        <v>0</v>
      </c>
    </row>
    <row r="23" spans="1:16" ht="14.25">
      <c r="A23" s="31"/>
      <c r="B23" s="42"/>
      <c r="C23" s="34"/>
      <c r="D23" s="34"/>
      <c r="E23" s="26"/>
      <c r="F23" s="34"/>
      <c r="G23" s="35" t="s">
        <v>26</v>
      </c>
      <c r="H23" s="36"/>
      <c r="I23" s="37"/>
      <c r="J23" s="37"/>
      <c r="K23" s="37"/>
      <c r="L23" s="38"/>
      <c r="M23" s="22">
        <v>374.69629609379541</v>
      </c>
      <c r="N23" s="22">
        <v>237.15388006301325</v>
      </c>
      <c r="O23" s="22">
        <v>137.54241603078216</v>
      </c>
      <c r="P23" s="2" t="s">
        <v>0</v>
      </c>
    </row>
    <row r="24" spans="1:16" ht="14.25">
      <c r="A24" s="31"/>
      <c r="B24" s="42"/>
      <c r="C24" s="34"/>
      <c r="D24" s="34"/>
      <c r="E24" s="34"/>
      <c r="F24" s="26"/>
      <c r="G24" s="35"/>
      <c r="H24" s="49" t="s">
        <v>27</v>
      </c>
      <c r="I24" s="50"/>
      <c r="J24" s="50"/>
      <c r="K24" s="50"/>
      <c r="L24" s="51"/>
      <c r="M24" s="22">
        <v>202.46927080307685</v>
      </c>
      <c r="N24" s="22">
        <v>154.11585001213109</v>
      </c>
      <c r="O24" s="22">
        <v>48.353420790945783</v>
      </c>
      <c r="P24" s="2" t="s">
        <v>0</v>
      </c>
    </row>
    <row r="25" spans="1:16" ht="14.25">
      <c r="A25" s="31"/>
      <c r="B25" s="42"/>
      <c r="C25" s="34"/>
      <c r="D25" s="34"/>
      <c r="E25" s="34"/>
      <c r="F25" s="26"/>
      <c r="G25" s="35"/>
      <c r="H25" s="49" t="s">
        <v>28</v>
      </c>
      <c r="I25" s="50"/>
      <c r="J25" s="50"/>
      <c r="K25" s="50"/>
      <c r="L25" s="51"/>
      <c r="M25" s="22">
        <v>20.503217296514112</v>
      </c>
      <c r="N25" s="22">
        <v>0</v>
      </c>
      <c r="O25" s="22">
        <v>20.503217296514112</v>
      </c>
      <c r="P25" s="2" t="s">
        <v>0</v>
      </c>
    </row>
    <row r="26" spans="1:16" ht="14.25">
      <c r="A26" s="31"/>
      <c r="B26" s="42"/>
      <c r="C26" s="34"/>
      <c r="D26" s="34"/>
      <c r="E26" s="34"/>
      <c r="F26" s="26"/>
      <c r="G26" s="35"/>
      <c r="H26" s="49" t="s">
        <v>25</v>
      </c>
      <c r="I26" s="50"/>
      <c r="J26" s="50"/>
      <c r="K26" s="50"/>
      <c r="L26" s="51"/>
      <c r="M26" s="22">
        <v>151.72380799420444</v>
      </c>
      <c r="N26" s="22">
        <v>83.038030050882156</v>
      </c>
      <c r="O26" s="22">
        <v>68.685777943322279</v>
      </c>
      <c r="P26" s="2" t="s">
        <v>0</v>
      </c>
    </row>
    <row r="27" spans="1:16" ht="14.25">
      <c r="A27" s="31"/>
      <c r="B27" s="42"/>
      <c r="C27" s="34"/>
      <c r="D27" s="34"/>
      <c r="E27" s="26"/>
      <c r="F27" s="47"/>
      <c r="G27" s="48" t="s">
        <v>169</v>
      </c>
      <c r="H27" s="49"/>
      <c r="I27" s="50"/>
      <c r="J27" s="50"/>
      <c r="K27" s="50"/>
      <c r="L27" s="51"/>
      <c r="M27" s="22">
        <v>0</v>
      </c>
      <c r="N27" s="22">
        <v>0</v>
      </c>
      <c r="O27" s="22">
        <v>0</v>
      </c>
      <c r="P27" s="2" t="s">
        <v>0</v>
      </c>
    </row>
    <row r="28" spans="1:16" ht="15">
      <c r="A28" s="7"/>
      <c r="B28" s="83"/>
      <c r="C28" s="84"/>
      <c r="D28" s="84"/>
      <c r="E28" s="9"/>
      <c r="F28" s="84" t="s">
        <v>47</v>
      </c>
      <c r="G28" s="5"/>
      <c r="H28" s="10"/>
      <c r="I28" s="11"/>
      <c r="J28" s="17"/>
      <c r="K28" s="17"/>
      <c r="L28" s="20"/>
      <c r="M28" s="22">
        <v>2204.0958593752671</v>
      </c>
      <c r="N28" s="22">
        <v>469.86539637844839</v>
      </c>
      <c r="O28" s="22">
        <v>1734.2304629968187</v>
      </c>
      <c r="P28" s="2" t="s">
        <v>0</v>
      </c>
    </row>
    <row r="29" spans="1:16" ht="14.25">
      <c r="A29" s="31"/>
      <c r="B29" s="32"/>
      <c r="C29" s="26"/>
      <c r="D29" s="26"/>
      <c r="E29" s="34"/>
      <c r="F29" s="34" t="s">
        <v>55</v>
      </c>
      <c r="G29" s="35"/>
      <c r="H29" s="36"/>
      <c r="I29" s="37"/>
      <c r="J29" s="37"/>
      <c r="K29" s="37"/>
      <c r="L29" s="38"/>
      <c r="M29" s="22">
        <v>33.317728106835432</v>
      </c>
      <c r="N29" s="22">
        <v>21.870098449615053</v>
      </c>
      <c r="O29" s="22">
        <v>11.44762965722038</v>
      </c>
      <c r="P29" s="2" t="s">
        <v>0</v>
      </c>
    </row>
    <row r="30" spans="1:16" ht="14.25">
      <c r="A30" s="31"/>
      <c r="B30" s="42"/>
      <c r="C30" s="34"/>
      <c r="D30" s="34"/>
      <c r="E30" s="26"/>
      <c r="F30" s="34"/>
      <c r="G30" s="48" t="s">
        <v>56</v>
      </c>
      <c r="H30" s="49"/>
      <c r="I30" s="50"/>
      <c r="J30" s="50"/>
      <c r="K30" s="50"/>
      <c r="L30" s="51"/>
      <c r="M30" s="22">
        <v>2.562902162064264</v>
      </c>
      <c r="N30" s="22">
        <v>1.3668811531009408</v>
      </c>
      <c r="O30" s="22">
        <v>1.1960210089633232</v>
      </c>
      <c r="P30" s="2" t="s">
        <v>0</v>
      </c>
    </row>
    <row r="31" spans="1:16" ht="14.25">
      <c r="A31" s="31"/>
      <c r="B31" s="42"/>
      <c r="C31" s="34"/>
      <c r="D31" s="34"/>
      <c r="E31" s="26"/>
      <c r="F31" s="34"/>
      <c r="G31" s="48" t="s">
        <v>57</v>
      </c>
      <c r="H31" s="49"/>
      <c r="I31" s="50"/>
      <c r="J31" s="50"/>
      <c r="K31" s="50"/>
      <c r="L31" s="51"/>
      <c r="M31" s="22">
        <v>30.75482594477117</v>
      </c>
      <c r="N31" s="22">
        <v>20.503217296514112</v>
      </c>
      <c r="O31" s="22">
        <v>10.251608648257056</v>
      </c>
      <c r="P31" s="2" t="s">
        <v>0</v>
      </c>
    </row>
    <row r="32" spans="1:16" ht="14.25">
      <c r="A32" s="31"/>
      <c r="B32" s="32"/>
      <c r="C32" s="26"/>
      <c r="D32" s="26"/>
      <c r="E32" s="34"/>
      <c r="F32" s="34" t="s">
        <v>58</v>
      </c>
      <c r="G32" s="48"/>
      <c r="H32" s="49"/>
      <c r="I32" s="50"/>
      <c r="J32" s="50"/>
      <c r="K32" s="50"/>
      <c r="L32" s="51"/>
      <c r="M32" s="22">
        <v>77.741365582616012</v>
      </c>
      <c r="N32" s="22">
        <v>9.2264477834313521</v>
      </c>
      <c r="O32" s="22">
        <v>68.514917799184659</v>
      </c>
      <c r="P32" s="2" t="s">
        <v>0</v>
      </c>
    </row>
    <row r="33" spans="1:16" ht="14.25">
      <c r="A33" s="31"/>
      <c r="B33" s="42"/>
      <c r="C33" s="34"/>
      <c r="D33" s="34"/>
      <c r="E33" s="26"/>
      <c r="F33" s="34"/>
      <c r="G33" s="48" t="s">
        <v>59</v>
      </c>
      <c r="H33" s="49"/>
      <c r="I33" s="50"/>
      <c r="J33" s="50"/>
      <c r="K33" s="50"/>
      <c r="L33" s="51"/>
      <c r="M33" s="22">
        <v>22.21181873789029</v>
      </c>
      <c r="N33" s="22">
        <v>5.4675246124037633</v>
      </c>
      <c r="O33" s="22">
        <v>16.744294125486526</v>
      </c>
      <c r="P33" s="2" t="s">
        <v>0</v>
      </c>
    </row>
    <row r="34" spans="1:16" ht="14.25">
      <c r="A34" s="31"/>
      <c r="B34" s="42"/>
      <c r="C34" s="34"/>
      <c r="D34" s="34"/>
      <c r="E34" s="26"/>
      <c r="F34" s="34"/>
      <c r="G34" s="48" t="s">
        <v>60</v>
      </c>
      <c r="H34" s="49"/>
      <c r="I34" s="50"/>
      <c r="J34" s="50"/>
      <c r="K34" s="50"/>
      <c r="L34" s="51"/>
      <c r="M34" s="22">
        <v>55.529546844725722</v>
      </c>
      <c r="N34" s="22">
        <v>3.7589231710275874</v>
      </c>
      <c r="O34" s="22">
        <v>51.770623673698132</v>
      </c>
      <c r="P34" s="2" t="s">
        <v>0</v>
      </c>
    </row>
    <row r="35" spans="1:16" ht="14.25">
      <c r="A35" s="31"/>
      <c r="B35" s="32"/>
      <c r="C35" s="26"/>
      <c r="D35" s="26"/>
      <c r="E35" s="34"/>
      <c r="F35" s="34" t="s">
        <v>61</v>
      </c>
      <c r="G35" s="48"/>
      <c r="H35" s="49"/>
      <c r="I35" s="50"/>
      <c r="J35" s="50"/>
      <c r="K35" s="50"/>
      <c r="L35" s="51"/>
      <c r="M35" s="22">
        <v>30.75482594477117</v>
      </c>
      <c r="N35" s="22">
        <v>67.489756934358951</v>
      </c>
      <c r="O35" s="22">
        <v>-36.734930989587788</v>
      </c>
      <c r="P35" s="2" t="s">
        <v>0</v>
      </c>
    </row>
    <row r="36" spans="1:16" ht="14.25">
      <c r="A36" s="31"/>
      <c r="B36" s="32"/>
      <c r="C36" s="26"/>
      <c r="D36" s="26"/>
      <c r="E36" s="34"/>
      <c r="F36" s="34" t="s">
        <v>67</v>
      </c>
      <c r="G36" s="48"/>
      <c r="H36" s="49"/>
      <c r="I36" s="50"/>
      <c r="J36" s="50"/>
      <c r="K36" s="50"/>
      <c r="L36" s="51"/>
      <c r="M36" s="22">
        <v>170.8601441376176</v>
      </c>
      <c r="N36" s="22">
        <v>54.675246124037635</v>
      </c>
      <c r="O36" s="22">
        <v>116.18489801357997</v>
      </c>
      <c r="P36" s="2" t="s">
        <v>0</v>
      </c>
    </row>
    <row r="37" spans="1:16" ht="14.25">
      <c r="A37" s="31"/>
      <c r="B37" s="32"/>
      <c r="C37" s="26"/>
      <c r="D37" s="26"/>
      <c r="E37" s="34"/>
      <c r="F37" s="34" t="s">
        <v>68</v>
      </c>
      <c r="G37" s="110"/>
      <c r="H37" s="49"/>
      <c r="I37" s="50"/>
      <c r="J37" s="50"/>
      <c r="K37" s="50"/>
      <c r="L37" s="51"/>
      <c r="M37" s="22">
        <v>94.998240140515392</v>
      </c>
      <c r="N37" s="22">
        <v>17.08601441376176</v>
      </c>
      <c r="O37" s="22">
        <v>77.912225726753633</v>
      </c>
      <c r="P37" s="2" t="s">
        <v>0</v>
      </c>
    </row>
    <row r="38" spans="1:16" ht="14.25">
      <c r="A38" s="31"/>
      <c r="B38" s="32"/>
      <c r="C38" s="26"/>
      <c r="D38" s="26"/>
      <c r="E38" s="34"/>
      <c r="F38" s="34" t="s">
        <v>71</v>
      </c>
      <c r="G38" s="48"/>
      <c r="H38" s="49"/>
      <c r="I38" s="50"/>
      <c r="J38" s="50"/>
      <c r="K38" s="50"/>
      <c r="L38" s="51"/>
      <c r="M38" s="22">
        <v>28.875364359257372</v>
      </c>
      <c r="N38" s="22">
        <v>22.21181873789029</v>
      </c>
      <c r="O38" s="22">
        <v>6.6635456213670867</v>
      </c>
      <c r="P38" s="2" t="s">
        <v>0</v>
      </c>
    </row>
    <row r="39" spans="1:16" ht="14.25">
      <c r="A39" s="31"/>
      <c r="B39" s="32"/>
      <c r="C39" s="26"/>
      <c r="D39" s="26"/>
      <c r="E39" s="34"/>
      <c r="F39" s="34" t="s">
        <v>72</v>
      </c>
      <c r="G39" s="48"/>
      <c r="H39" s="49"/>
      <c r="I39" s="50"/>
      <c r="J39" s="50"/>
      <c r="K39" s="50"/>
      <c r="L39" s="51"/>
      <c r="M39" s="22">
        <v>1006.3662489705677</v>
      </c>
      <c r="N39" s="22">
        <v>112.25511469841477</v>
      </c>
      <c r="O39" s="22">
        <v>894.11113427215287</v>
      </c>
      <c r="P39" s="2" t="s">
        <v>0</v>
      </c>
    </row>
    <row r="40" spans="1:16" ht="14.25">
      <c r="A40" s="31"/>
      <c r="B40" s="42"/>
      <c r="C40" s="34"/>
      <c r="D40" s="34"/>
      <c r="E40" s="26"/>
      <c r="F40" s="34"/>
      <c r="G40" s="48" t="s">
        <v>73</v>
      </c>
      <c r="H40" s="49"/>
      <c r="I40" s="50"/>
      <c r="J40" s="50"/>
      <c r="K40" s="50"/>
      <c r="L40" s="51"/>
      <c r="M40" s="22">
        <v>119.60210089633233</v>
      </c>
      <c r="N40" s="22">
        <v>15.377412972385585</v>
      </c>
      <c r="O40" s="22">
        <v>104.22468792394675</v>
      </c>
      <c r="P40" s="2" t="s">
        <v>0</v>
      </c>
    </row>
    <row r="41" spans="1:16" ht="14.25">
      <c r="A41" s="31"/>
      <c r="B41" s="42"/>
      <c r="C41" s="34"/>
      <c r="D41" s="34"/>
      <c r="E41" s="26"/>
      <c r="F41" s="34"/>
      <c r="G41" s="48" t="s">
        <v>76</v>
      </c>
      <c r="H41" s="49"/>
      <c r="I41" s="50"/>
      <c r="J41" s="50"/>
      <c r="K41" s="50"/>
      <c r="L41" s="51"/>
      <c r="M41" s="22">
        <v>85.430072068808798</v>
      </c>
      <c r="N41" s="22">
        <v>6.8344057655047044</v>
      </c>
      <c r="O41" s="22">
        <v>78.5956663033041</v>
      </c>
      <c r="P41" s="2" t="s">
        <v>0</v>
      </c>
    </row>
    <row r="42" spans="1:16" ht="14.25">
      <c r="A42" s="31"/>
      <c r="B42" s="42"/>
      <c r="C42" s="34"/>
      <c r="D42" s="34"/>
      <c r="E42" s="26"/>
      <c r="F42" s="34"/>
      <c r="G42" s="48" t="s">
        <v>170</v>
      </c>
      <c r="H42" s="49"/>
      <c r="I42" s="50"/>
      <c r="J42" s="50"/>
      <c r="K42" s="50"/>
      <c r="L42" s="51"/>
      <c r="M42" s="22">
        <v>801.3340760054266</v>
      </c>
      <c r="N42" s="22">
        <v>90.043295960524489</v>
      </c>
      <c r="O42" s="22">
        <v>711.29078004490214</v>
      </c>
      <c r="P42" s="2" t="s">
        <v>0</v>
      </c>
    </row>
    <row r="43" spans="1:16" ht="14.25">
      <c r="A43" s="31"/>
      <c r="B43" s="42"/>
      <c r="C43" s="34"/>
      <c r="D43" s="34"/>
      <c r="E43" s="26"/>
      <c r="F43" s="34"/>
      <c r="G43" s="48" t="s">
        <v>78</v>
      </c>
      <c r="H43" s="49"/>
      <c r="I43" s="50"/>
      <c r="J43" s="50"/>
      <c r="K43" s="50"/>
      <c r="L43" s="51"/>
      <c r="M43" s="22"/>
      <c r="N43" s="22"/>
      <c r="O43" s="22"/>
      <c r="P43" s="2" t="s">
        <v>0</v>
      </c>
    </row>
    <row r="44" spans="1:16" ht="14.25">
      <c r="A44" s="31"/>
      <c r="B44" s="32"/>
      <c r="C44" s="26"/>
      <c r="D44" s="26"/>
      <c r="E44" s="34"/>
      <c r="F44" s="34" t="s">
        <v>94</v>
      </c>
      <c r="G44" s="35"/>
      <c r="H44" s="36"/>
      <c r="I44" s="37"/>
      <c r="J44" s="37"/>
      <c r="K44" s="37"/>
      <c r="L44" s="38"/>
      <c r="M44" s="22">
        <v>11.44762965722038</v>
      </c>
      <c r="N44" s="22">
        <v>10.593328936532291</v>
      </c>
      <c r="O44" s="22">
        <v>0.85430072068808804</v>
      </c>
      <c r="P44" s="2" t="s">
        <v>0</v>
      </c>
    </row>
    <row r="45" spans="1:16" ht="14.25">
      <c r="A45" s="31"/>
      <c r="B45" s="42"/>
      <c r="C45" s="34"/>
      <c r="D45" s="34"/>
      <c r="E45" s="26"/>
      <c r="F45" s="34"/>
      <c r="G45" s="35" t="s">
        <v>149</v>
      </c>
      <c r="H45" s="49"/>
      <c r="I45" s="50"/>
      <c r="J45" s="50"/>
      <c r="K45" s="50"/>
      <c r="L45" s="51"/>
      <c r="M45" s="22">
        <v>1.1960210089633232</v>
      </c>
      <c r="N45" s="22">
        <v>6.8344057655047044</v>
      </c>
      <c r="O45" s="22">
        <v>-5.6383847565413809</v>
      </c>
      <c r="P45" s="2" t="s">
        <v>0</v>
      </c>
    </row>
    <row r="46" spans="1:16" ht="14.25">
      <c r="A46" s="31"/>
      <c r="B46" s="42"/>
      <c r="C46" s="34"/>
      <c r="D46" s="34"/>
      <c r="E46" s="26"/>
      <c r="F46" s="34"/>
      <c r="G46" s="48" t="s">
        <v>96</v>
      </c>
      <c r="H46" s="49"/>
      <c r="I46" s="50"/>
      <c r="J46" s="50"/>
      <c r="K46" s="50"/>
      <c r="L46" s="50"/>
      <c r="M46" s="45">
        <v>10.251608648257056</v>
      </c>
      <c r="N46" s="22">
        <v>3.7589231710275874</v>
      </c>
      <c r="O46" s="22">
        <v>6.4926854772294691</v>
      </c>
      <c r="P46" s="2"/>
    </row>
    <row r="47" spans="1:16" ht="14.25">
      <c r="A47" s="31"/>
      <c r="B47" s="32"/>
      <c r="C47" s="26"/>
      <c r="D47" s="26"/>
      <c r="E47" s="34"/>
      <c r="F47" s="34" t="s">
        <v>97</v>
      </c>
      <c r="G47" s="35"/>
      <c r="H47" s="36"/>
      <c r="I47" s="37"/>
      <c r="J47" s="37"/>
      <c r="K47" s="37"/>
      <c r="L47" s="38"/>
      <c r="M47" s="22">
        <v>299.85955296151889</v>
      </c>
      <c r="N47" s="22">
        <v>24.945581044092169</v>
      </c>
      <c r="O47" s="22">
        <v>274.91397191742675</v>
      </c>
      <c r="P47" s="2"/>
    </row>
    <row r="48" spans="1:16" ht="14.25">
      <c r="A48" s="31"/>
      <c r="B48" s="42"/>
      <c r="C48" s="34"/>
      <c r="D48" s="34"/>
      <c r="F48" s="26" t="s">
        <v>150</v>
      </c>
      <c r="G48" s="48"/>
      <c r="H48" s="49"/>
      <c r="I48" s="50"/>
      <c r="J48" s="50"/>
      <c r="K48" s="50"/>
      <c r="L48" s="51"/>
      <c r="M48" s="22">
        <v>0</v>
      </c>
      <c r="N48" s="22">
        <v>0</v>
      </c>
      <c r="O48" s="22">
        <v>0</v>
      </c>
      <c r="P48" s="2"/>
    </row>
    <row r="49" spans="1:16" ht="14.25">
      <c r="A49" s="31"/>
      <c r="B49" s="42"/>
      <c r="C49" s="34"/>
      <c r="D49" s="34"/>
      <c r="F49" s="26"/>
      <c r="G49" s="48"/>
      <c r="H49" s="49"/>
      <c r="I49" s="50"/>
      <c r="J49" s="50"/>
      <c r="K49" s="50"/>
      <c r="L49" s="51"/>
      <c r="M49" s="22"/>
      <c r="N49" s="22"/>
      <c r="O49" s="22"/>
      <c r="P49" s="2"/>
    </row>
    <row r="50" spans="1:16" ht="15">
      <c r="A50" s="31"/>
      <c r="B50" s="42"/>
      <c r="C50" s="34"/>
      <c r="D50" s="34"/>
      <c r="E50" s="227" t="s">
        <v>101</v>
      </c>
      <c r="F50" s="47"/>
      <c r="G50" s="48"/>
      <c r="H50" s="49"/>
      <c r="I50" s="50"/>
      <c r="J50" s="50"/>
      <c r="K50" s="50"/>
      <c r="L50" s="51"/>
      <c r="M50" s="22">
        <v>612.87533702163432</v>
      </c>
      <c r="N50" s="22">
        <v>1190.724344495057</v>
      </c>
      <c r="O50" s="22">
        <v>-577.84900747342272</v>
      </c>
      <c r="P50" s="2"/>
    </row>
    <row r="51" spans="1:16" ht="14.25">
      <c r="A51" s="107"/>
      <c r="B51" s="46"/>
      <c r="C51" s="47"/>
      <c r="D51" s="47"/>
      <c r="E51" s="26"/>
      <c r="F51" s="47" t="s">
        <v>102</v>
      </c>
      <c r="G51" s="48"/>
      <c r="H51" s="49"/>
      <c r="I51" s="50"/>
      <c r="J51" s="50"/>
      <c r="K51" s="50"/>
      <c r="L51" s="51"/>
      <c r="M51" s="22">
        <v>85.430072068808798</v>
      </c>
      <c r="N51" s="22">
        <v>87.309533654322593</v>
      </c>
      <c r="O51" s="22">
        <v>-1.8794615855137937</v>
      </c>
      <c r="P51" s="2"/>
    </row>
    <row r="52" spans="1:16" ht="14.25">
      <c r="A52" s="107"/>
      <c r="B52" s="46"/>
      <c r="C52" s="47"/>
      <c r="D52" s="47"/>
      <c r="E52" s="26"/>
      <c r="F52" s="47" t="s">
        <v>103</v>
      </c>
      <c r="G52" s="48"/>
      <c r="H52" s="49"/>
      <c r="I52" s="50"/>
      <c r="J52" s="50"/>
      <c r="K52" s="50"/>
      <c r="L52" s="51"/>
      <c r="M52" s="22">
        <v>527.44526495282548</v>
      </c>
      <c r="N52" s="22">
        <v>1103.4148108407344</v>
      </c>
      <c r="O52" s="22">
        <v>-575.96954588790902</v>
      </c>
      <c r="P52" s="2"/>
    </row>
    <row r="53" spans="1:16" ht="14.25">
      <c r="A53" s="107"/>
      <c r="B53" s="46"/>
      <c r="C53" s="47"/>
      <c r="D53" s="47"/>
      <c r="E53" s="26"/>
      <c r="F53" s="47"/>
      <c r="G53" s="48" t="s">
        <v>104</v>
      </c>
      <c r="H53" s="49"/>
      <c r="I53" s="50"/>
      <c r="J53" s="50"/>
      <c r="K53" s="50"/>
      <c r="L53" s="51"/>
      <c r="M53" s="22"/>
      <c r="N53" s="22"/>
      <c r="O53" s="22"/>
      <c r="P53" s="2" t="s">
        <v>0</v>
      </c>
    </row>
    <row r="54" spans="1:16" ht="14.25">
      <c r="A54" s="107"/>
      <c r="B54" s="46"/>
      <c r="C54" s="47"/>
      <c r="D54" s="47"/>
      <c r="E54" s="26"/>
      <c r="F54" s="47"/>
      <c r="G54" s="48"/>
      <c r="H54" s="49" t="s">
        <v>105</v>
      </c>
      <c r="I54" s="50"/>
      <c r="J54" s="50"/>
      <c r="K54" s="50"/>
      <c r="L54" s="51"/>
      <c r="M54" s="22">
        <v>2.562902162064264</v>
      </c>
      <c r="N54" s="22">
        <v>510.35925053906379</v>
      </c>
      <c r="O54" s="22">
        <v>-507.62548823286193</v>
      </c>
      <c r="P54" s="2" t="s">
        <v>0</v>
      </c>
    </row>
    <row r="55" spans="1:16" ht="14.25">
      <c r="A55" s="107"/>
      <c r="B55" s="46"/>
      <c r="C55" s="47"/>
      <c r="D55" s="47"/>
      <c r="E55" s="26"/>
      <c r="F55" s="47"/>
      <c r="G55" s="48"/>
      <c r="H55" s="49" t="s">
        <v>106</v>
      </c>
      <c r="I55" s="50"/>
      <c r="J55" s="50"/>
      <c r="K55" s="50"/>
      <c r="L55" s="51"/>
      <c r="M55" s="22">
        <v>165.56347966935147</v>
      </c>
      <c r="N55" s="22">
        <v>105.42070893291007</v>
      </c>
      <c r="O55" s="22">
        <v>60.142770736441399</v>
      </c>
      <c r="P55" s="2" t="s">
        <v>0</v>
      </c>
    </row>
    <row r="56" spans="1:16" ht="14.25">
      <c r="A56" s="31"/>
      <c r="B56" s="90"/>
      <c r="C56" s="91"/>
      <c r="D56" s="91"/>
      <c r="E56" s="93"/>
      <c r="F56" s="91"/>
      <c r="G56" s="122"/>
      <c r="H56" s="123"/>
      <c r="I56" s="124"/>
      <c r="J56" s="124"/>
      <c r="K56" s="124"/>
      <c r="L56" s="124"/>
      <c r="M56" s="228"/>
      <c r="N56" s="228"/>
      <c r="O56" s="130"/>
      <c r="P56" s="2" t="s">
        <v>0</v>
      </c>
    </row>
    <row r="57" spans="1:16" ht="15">
      <c r="A57" s="6"/>
      <c r="B57" s="229" t="s">
        <v>3</v>
      </c>
      <c r="C57" s="230"/>
      <c r="D57" s="230"/>
      <c r="E57" s="230"/>
      <c r="F57" s="230"/>
      <c r="G57" s="231"/>
      <c r="H57" s="232"/>
      <c r="I57" s="233"/>
      <c r="J57" s="231"/>
      <c r="K57" s="231"/>
      <c r="L57" s="234"/>
      <c r="M57" s="237" t="s">
        <v>4</v>
      </c>
      <c r="N57" s="237" t="s">
        <v>5</v>
      </c>
      <c r="O57" s="238" t="s">
        <v>6</v>
      </c>
      <c r="P57" s="2" t="s">
        <v>0</v>
      </c>
    </row>
    <row r="58" spans="1:16" ht="15">
      <c r="A58" s="7"/>
      <c r="B58" s="210"/>
      <c r="C58" s="196"/>
      <c r="D58" s="196"/>
      <c r="E58" s="144"/>
      <c r="F58" s="144"/>
      <c r="G58" s="140"/>
      <c r="H58" s="145"/>
      <c r="I58" s="146"/>
      <c r="J58" s="140"/>
      <c r="K58" s="140"/>
      <c r="L58" s="147"/>
      <c r="M58" s="212"/>
      <c r="N58" s="212"/>
      <c r="O58" s="212"/>
      <c r="P58" s="2" t="s">
        <v>0</v>
      </c>
    </row>
    <row r="59" spans="1:16" ht="15">
      <c r="A59" s="107"/>
      <c r="B59" s="32"/>
      <c r="C59" s="26"/>
      <c r="D59" s="26"/>
      <c r="E59" s="213" t="s">
        <v>107</v>
      </c>
      <c r="F59" s="47"/>
      <c r="G59" s="48"/>
      <c r="H59" s="49"/>
      <c r="I59" s="50"/>
      <c r="J59" s="37"/>
      <c r="K59" s="37"/>
      <c r="L59" s="38"/>
      <c r="M59" s="22">
        <v>161.80455649832388</v>
      </c>
      <c r="N59" s="22">
        <v>102.51608648257056</v>
      </c>
      <c r="O59" s="22">
        <v>59.288470015753312</v>
      </c>
      <c r="P59" s="2" t="s">
        <v>0</v>
      </c>
    </row>
    <row r="60" spans="1:16" ht="14.25">
      <c r="A60" s="107"/>
      <c r="B60" s="46"/>
      <c r="C60" s="47"/>
      <c r="D60" s="47"/>
      <c r="E60" s="26"/>
      <c r="F60" s="47" t="s">
        <v>108</v>
      </c>
      <c r="G60" s="48"/>
      <c r="H60" s="49"/>
      <c r="I60" s="50"/>
      <c r="J60" s="37"/>
      <c r="K60" s="37"/>
      <c r="L60" s="38"/>
      <c r="M60" s="22">
        <v>25.116441188229786</v>
      </c>
      <c r="N60" s="22">
        <v>0</v>
      </c>
      <c r="O60" s="22">
        <v>25.116441188229786</v>
      </c>
      <c r="P60" s="2" t="s">
        <v>0</v>
      </c>
    </row>
    <row r="61" spans="1:16" ht="14.25">
      <c r="A61" s="107"/>
      <c r="B61" s="46"/>
      <c r="C61" s="47"/>
      <c r="D61" s="47"/>
      <c r="E61" s="26"/>
      <c r="F61" s="47" t="s">
        <v>109</v>
      </c>
      <c r="G61" s="48"/>
      <c r="H61" s="49"/>
      <c r="I61" s="50"/>
      <c r="J61" s="37"/>
      <c r="K61" s="37"/>
      <c r="L61" s="38"/>
      <c r="M61" s="22">
        <v>136.68811531009408</v>
      </c>
      <c r="N61" s="22">
        <v>102.51608648257056</v>
      </c>
      <c r="O61" s="22">
        <v>34.172028827523519</v>
      </c>
      <c r="P61" s="2" t="s">
        <v>0</v>
      </c>
    </row>
    <row r="62" spans="1:16" ht="14.25">
      <c r="A62" s="31"/>
      <c r="B62" s="42"/>
      <c r="C62" s="34"/>
      <c r="D62" s="34"/>
      <c r="E62" s="34"/>
      <c r="F62" s="34"/>
      <c r="G62" s="35"/>
      <c r="H62" s="36"/>
      <c r="I62" s="37"/>
      <c r="J62" s="37"/>
      <c r="K62" s="37"/>
      <c r="L62" s="38"/>
      <c r="M62" s="40"/>
      <c r="N62" s="40"/>
      <c r="O62" s="41"/>
      <c r="P62" s="2" t="s">
        <v>0</v>
      </c>
    </row>
    <row r="63" spans="1:16" ht="15">
      <c r="A63" s="109"/>
      <c r="B63" s="39" t="s">
        <v>112</v>
      </c>
      <c r="C63" s="34"/>
      <c r="D63" s="34"/>
      <c r="E63" s="26"/>
      <c r="F63" s="34"/>
      <c r="G63" s="35"/>
      <c r="H63" s="36"/>
      <c r="I63" s="37"/>
      <c r="J63" s="35"/>
      <c r="K63" s="35"/>
      <c r="L63" s="38"/>
      <c r="M63" s="22"/>
      <c r="N63" s="22"/>
      <c r="O63" s="22">
        <v>388.53596776894244</v>
      </c>
      <c r="P63" s="2" t="s">
        <v>0</v>
      </c>
    </row>
    <row r="64" spans="1:16" ht="15">
      <c r="A64" s="109"/>
      <c r="B64" s="39"/>
      <c r="C64" s="33" t="s">
        <v>113</v>
      </c>
      <c r="D64" s="33"/>
      <c r="E64" s="24"/>
      <c r="F64" s="33"/>
      <c r="G64" s="111"/>
      <c r="H64" s="112"/>
      <c r="I64" s="113"/>
      <c r="J64" s="111"/>
      <c r="K64" s="111"/>
      <c r="L64" s="114"/>
      <c r="M64" s="22">
        <v>29.729665079945462</v>
      </c>
      <c r="N64" s="22">
        <v>23.578699890991231</v>
      </c>
      <c r="O64" s="22">
        <v>6.3218253330918515</v>
      </c>
      <c r="P64" s="2" t="s">
        <v>0</v>
      </c>
    </row>
    <row r="65" spans="1:16" ht="15">
      <c r="A65" s="109"/>
      <c r="B65" s="39"/>
      <c r="C65" s="33" t="s">
        <v>151</v>
      </c>
      <c r="D65" s="33"/>
      <c r="E65" s="24"/>
      <c r="F65" s="33"/>
      <c r="G65" s="111"/>
      <c r="H65" s="112"/>
      <c r="I65" s="113"/>
      <c r="J65" s="111"/>
      <c r="K65" s="111"/>
      <c r="L65" s="114"/>
      <c r="M65" s="21"/>
      <c r="N65" s="21"/>
      <c r="O65" s="22">
        <v>382.21414243585059</v>
      </c>
      <c r="P65" s="2" t="s">
        <v>0</v>
      </c>
    </row>
    <row r="66" spans="1:16" ht="15">
      <c r="A66" s="109"/>
      <c r="B66" s="39"/>
      <c r="C66" s="34"/>
      <c r="D66" s="34" t="s">
        <v>115</v>
      </c>
      <c r="E66" s="26"/>
      <c r="F66" s="34"/>
      <c r="G66" s="35"/>
      <c r="H66" s="36"/>
      <c r="I66" s="37"/>
      <c r="J66" s="35"/>
      <c r="K66" s="35"/>
      <c r="L66" s="38"/>
      <c r="M66" s="21"/>
      <c r="N66" s="21"/>
      <c r="O66" s="22">
        <v>763.40312400687549</v>
      </c>
      <c r="P66" s="2" t="s">
        <v>0</v>
      </c>
    </row>
    <row r="67" spans="1:16" ht="15">
      <c r="A67" s="109"/>
      <c r="B67" s="39"/>
      <c r="C67" s="34"/>
      <c r="D67" s="34"/>
      <c r="E67" s="26" t="s">
        <v>116</v>
      </c>
      <c r="F67" s="34"/>
      <c r="G67" s="35"/>
      <c r="H67" s="36"/>
      <c r="I67" s="37"/>
      <c r="J67" s="35"/>
      <c r="K67" s="35"/>
      <c r="L67" s="38"/>
      <c r="M67" s="21"/>
      <c r="N67" s="21"/>
      <c r="O67" s="22">
        <v>-274.23053134087627</v>
      </c>
      <c r="P67" s="2" t="s">
        <v>0</v>
      </c>
    </row>
    <row r="68" spans="1:16" ht="15">
      <c r="A68" s="109"/>
      <c r="B68" s="39"/>
      <c r="C68" s="34"/>
      <c r="D68" s="34"/>
      <c r="E68" s="26" t="s">
        <v>117</v>
      </c>
      <c r="F68" s="34"/>
      <c r="G68" s="35"/>
      <c r="H68" s="36"/>
      <c r="I68" s="37"/>
      <c r="J68" s="35"/>
      <c r="K68" s="35"/>
      <c r="L68" s="38"/>
      <c r="M68" s="21"/>
      <c r="N68" s="21"/>
      <c r="O68" s="22">
        <v>1037.8045154918893</v>
      </c>
      <c r="P68" s="2" t="s">
        <v>0</v>
      </c>
    </row>
    <row r="69" spans="1:16" ht="15">
      <c r="A69" s="109"/>
      <c r="B69" s="39"/>
      <c r="C69" s="34"/>
      <c r="D69" s="34" t="s">
        <v>118</v>
      </c>
      <c r="E69" s="26"/>
      <c r="F69" s="34"/>
      <c r="G69" s="35"/>
      <c r="H69" s="36"/>
      <c r="I69" s="37"/>
      <c r="J69" s="35"/>
      <c r="K69" s="35"/>
      <c r="L69" s="38"/>
      <c r="M69" s="21"/>
      <c r="N69" s="21"/>
      <c r="O69" s="22">
        <v>300.54299353806937</v>
      </c>
      <c r="P69" s="2" t="s">
        <v>0</v>
      </c>
    </row>
    <row r="70" spans="1:16" ht="15">
      <c r="A70" s="109"/>
      <c r="B70" s="39"/>
      <c r="C70" s="34"/>
      <c r="D70" s="34"/>
      <c r="E70" s="26" t="s">
        <v>119</v>
      </c>
      <c r="F70" s="34"/>
      <c r="G70" s="35"/>
      <c r="H70" s="36"/>
      <c r="I70" s="37"/>
      <c r="J70" s="35"/>
      <c r="K70" s="35"/>
      <c r="L70" s="38"/>
      <c r="M70" s="21"/>
      <c r="N70" s="21"/>
      <c r="O70" s="22">
        <v>-275.25569220570196</v>
      </c>
      <c r="P70" s="2" t="s">
        <v>0</v>
      </c>
    </row>
    <row r="71" spans="1:16" ht="15">
      <c r="A71" s="109"/>
      <c r="B71" s="39"/>
      <c r="C71" s="34"/>
      <c r="D71" s="34"/>
      <c r="E71" s="26" t="s">
        <v>120</v>
      </c>
      <c r="F71" s="34"/>
      <c r="G71" s="35"/>
      <c r="H71" s="36"/>
      <c r="I71" s="37"/>
      <c r="J71" s="35"/>
      <c r="K71" s="35"/>
      <c r="L71" s="38"/>
      <c r="M71" s="21"/>
      <c r="N71" s="21"/>
      <c r="O71" s="22">
        <v>575.79868574377133</v>
      </c>
      <c r="P71" s="2" t="s">
        <v>0</v>
      </c>
    </row>
    <row r="72" spans="1:16" ht="15">
      <c r="A72" s="109"/>
      <c r="B72" s="39"/>
      <c r="C72" s="34"/>
      <c r="D72" s="26" t="s">
        <v>121</v>
      </c>
      <c r="E72" s="26"/>
      <c r="F72" s="34"/>
      <c r="G72" s="35"/>
      <c r="H72" s="36"/>
      <c r="I72" s="37"/>
      <c r="J72" s="35"/>
      <c r="K72" s="35"/>
      <c r="L72" s="38"/>
      <c r="M72" s="21"/>
      <c r="N72" s="21"/>
      <c r="O72" s="22">
        <v>0</v>
      </c>
      <c r="P72" s="2"/>
    </row>
    <row r="73" spans="1:16" ht="15">
      <c r="A73" s="109"/>
      <c r="B73" s="39"/>
      <c r="C73" s="34"/>
      <c r="D73" s="34" t="s">
        <v>122</v>
      </c>
      <c r="E73" s="26"/>
      <c r="F73" s="34"/>
      <c r="G73" s="35"/>
      <c r="H73" s="36"/>
      <c r="I73" s="37"/>
      <c r="J73" s="35"/>
      <c r="K73" s="35"/>
      <c r="L73" s="38"/>
      <c r="M73" s="21"/>
      <c r="N73" s="21"/>
      <c r="O73" s="22">
        <v>-8.8847274951561932</v>
      </c>
      <c r="P73" s="2" t="s">
        <v>0</v>
      </c>
    </row>
    <row r="74" spans="1:16" ht="15">
      <c r="A74" s="109"/>
      <c r="B74" s="39"/>
      <c r="C74" s="34"/>
      <c r="D74" s="34"/>
      <c r="E74" s="26" t="s">
        <v>119</v>
      </c>
      <c r="F74" s="34"/>
      <c r="G74" s="35"/>
      <c r="H74" s="36"/>
      <c r="I74" s="37"/>
      <c r="J74" s="35"/>
      <c r="K74" s="35"/>
      <c r="L74" s="38"/>
      <c r="M74" s="21"/>
      <c r="N74" s="21"/>
      <c r="O74" s="22">
        <v>-1645.5540481893952</v>
      </c>
      <c r="P74" s="2" t="s">
        <v>0</v>
      </c>
    </row>
    <row r="75" spans="1:16" ht="15">
      <c r="A75" s="109"/>
      <c r="B75" s="39"/>
      <c r="C75" s="34"/>
      <c r="D75" s="34"/>
      <c r="E75" s="26" t="s">
        <v>120</v>
      </c>
      <c r="F75" s="34"/>
      <c r="G75" s="35"/>
      <c r="H75" s="36"/>
      <c r="I75" s="37"/>
      <c r="J75" s="35"/>
      <c r="K75" s="35"/>
      <c r="L75" s="38"/>
      <c r="M75" s="21"/>
      <c r="N75" s="21"/>
      <c r="O75" s="22">
        <v>1636.6693206942391</v>
      </c>
      <c r="P75" s="2" t="s">
        <v>0</v>
      </c>
    </row>
    <row r="76" spans="1:16" ht="14.25">
      <c r="A76" s="109"/>
      <c r="B76" s="42"/>
      <c r="C76" s="34"/>
      <c r="D76" s="34" t="s">
        <v>123</v>
      </c>
      <c r="E76" s="26"/>
      <c r="F76" s="34"/>
      <c r="G76" s="35"/>
      <c r="H76" s="36"/>
      <c r="I76" s="37"/>
      <c r="J76" s="2"/>
      <c r="K76" s="2"/>
      <c r="L76" s="38"/>
      <c r="M76" s="21"/>
      <c r="N76" s="21"/>
      <c r="O76" s="22">
        <v>-672.84724761393818</v>
      </c>
      <c r="P76" s="2" t="s">
        <v>0</v>
      </c>
    </row>
    <row r="77" spans="1:16" ht="14.25">
      <c r="A77" s="109"/>
      <c r="B77" s="42"/>
      <c r="C77" s="34"/>
      <c r="D77" s="34"/>
      <c r="E77" s="26"/>
      <c r="F77" s="34"/>
      <c r="G77" s="35"/>
      <c r="H77" s="36"/>
      <c r="I77" s="37"/>
      <c r="J77" s="2"/>
      <c r="K77" s="2"/>
      <c r="L77" s="38"/>
      <c r="M77" s="115"/>
      <c r="N77" s="115"/>
      <c r="O77" s="115"/>
      <c r="P77" s="2" t="s">
        <v>0</v>
      </c>
    </row>
    <row r="78" spans="1:16" ht="15">
      <c r="A78" s="109"/>
      <c r="B78" s="39" t="s">
        <v>124</v>
      </c>
      <c r="C78" s="34"/>
      <c r="D78" s="34"/>
      <c r="E78" s="34"/>
      <c r="F78" s="34"/>
      <c r="G78" s="35"/>
      <c r="H78" s="36"/>
      <c r="I78" s="37"/>
      <c r="J78" s="35"/>
      <c r="K78" s="35"/>
      <c r="L78" s="116"/>
      <c r="M78" s="21"/>
      <c r="N78" s="21"/>
      <c r="O78" s="22">
        <v>-42.031595457853932</v>
      </c>
      <c r="P78" s="2" t="s">
        <v>0</v>
      </c>
    </row>
    <row r="79" spans="1:16" ht="14.25">
      <c r="A79" s="31"/>
      <c r="B79" s="90"/>
      <c r="C79" s="91"/>
      <c r="D79" s="91"/>
      <c r="E79" s="93"/>
      <c r="F79" s="91"/>
      <c r="G79" s="122"/>
      <c r="H79" s="123"/>
      <c r="I79" s="124"/>
      <c r="J79" s="122"/>
      <c r="K79" s="122"/>
      <c r="L79" s="125"/>
      <c r="M79" s="221"/>
      <c r="N79" s="221"/>
      <c r="O79" s="221"/>
      <c r="P79" s="2" t="s">
        <v>0</v>
      </c>
    </row>
    <row r="80" spans="1:16" ht="14.25">
      <c r="A80" s="31"/>
      <c r="B80" s="34"/>
      <c r="C80" s="34"/>
      <c r="D80" s="34"/>
      <c r="E80" s="26"/>
      <c r="F80" s="34"/>
      <c r="G80" s="35"/>
      <c r="H80" s="36"/>
      <c r="I80" s="37"/>
      <c r="J80" s="35"/>
      <c r="K80" s="35"/>
      <c r="L80" s="35"/>
      <c r="M80" s="2"/>
      <c r="N80" s="2"/>
      <c r="O80" s="2"/>
      <c r="P80" s="2"/>
    </row>
    <row r="81" spans="1:1">
      <c r="A81" s="127"/>
    </row>
    <row r="82" spans="1:1">
      <c r="A82"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2002</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3874.9219239999993</v>
      </c>
      <c r="N9" s="44">
        <v>4114.3410760000006</v>
      </c>
      <c r="O9" s="21">
        <v>-239.4191520000013</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3710.8044629999995</v>
      </c>
      <c r="N11" s="21">
        <v>4019.7794160000003</v>
      </c>
      <c r="O11" s="21">
        <v>-308.97495300000082</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3253.8042609999993</v>
      </c>
      <c r="N13" s="21">
        <v>3328.2655330000002</v>
      </c>
      <c r="O13" s="21">
        <v>-74.461272000000918</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519.67184500000008</v>
      </c>
      <c r="N15" s="21">
        <v>2273.2942430000003</v>
      </c>
      <c r="O15" s="21">
        <v>-1753.6223980000002</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2734.1324159999995</v>
      </c>
      <c r="N17" s="44">
        <v>1054.97129</v>
      </c>
      <c r="O17" s="21">
        <v>1679.1611259999995</v>
      </c>
      <c r="P17" s="2" t="s">
        <v>0</v>
      </c>
    </row>
    <row r="18" spans="1:16" ht="14.25">
      <c r="A18" s="31"/>
      <c r="B18" s="135"/>
      <c r="C18" s="136"/>
      <c r="D18" s="136"/>
      <c r="E18" s="47"/>
      <c r="F18" s="47" t="s">
        <v>21</v>
      </c>
      <c r="G18" s="48"/>
      <c r="H18" s="49"/>
      <c r="I18" s="50"/>
      <c r="J18" s="50"/>
      <c r="K18" s="50"/>
      <c r="L18" s="51"/>
      <c r="M18" s="44">
        <v>545.02411400000005</v>
      </c>
      <c r="N18" s="44">
        <v>502.27545399999997</v>
      </c>
      <c r="O18" s="21">
        <v>42.748660000000086</v>
      </c>
      <c r="P18" s="2" t="s">
        <v>0</v>
      </c>
    </row>
    <row r="19" spans="1:16" ht="15">
      <c r="A19" s="7"/>
      <c r="B19" s="206"/>
      <c r="C19" s="174"/>
      <c r="D19" s="174"/>
      <c r="E19" s="144"/>
      <c r="F19" s="174" t="s">
        <v>47</v>
      </c>
      <c r="G19" s="140"/>
      <c r="H19" s="145"/>
      <c r="I19" s="146"/>
      <c r="J19" s="152"/>
      <c r="K19" s="152"/>
      <c r="L19" s="155"/>
      <c r="M19" s="44">
        <v>1178.38454</v>
      </c>
      <c r="N19" s="21">
        <v>309.03868299999999</v>
      </c>
      <c r="O19" s="21">
        <v>869.34585700000002</v>
      </c>
      <c r="P19" s="2" t="s">
        <v>0</v>
      </c>
    </row>
    <row r="20" spans="1:16" ht="14.25">
      <c r="A20" s="31"/>
      <c r="B20" s="135"/>
      <c r="C20" s="136"/>
      <c r="D20" s="136"/>
      <c r="E20" s="47"/>
      <c r="F20" s="47" t="s">
        <v>55</v>
      </c>
      <c r="G20" s="48"/>
      <c r="H20" s="49"/>
      <c r="I20" s="50"/>
      <c r="J20" s="50"/>
      <c r="K20" s="50"/>
      <c r="L20" s="51"/>
      <c r="M20" s="44">
        <v>13.763197000000002</v>
      </c>
      <c r="N20" s="21">
        <v>28.191407000000005</v>
      </c>
      <c r="O20" s="21">
        <v>-14.428210000000004</v>
      </c>
      <c r="P20" s="2" t="s">
        <v>0</v>
      </c>
    </row>
    <row r="21" spans="1:16" ht="14.25">
      <c r="A21" s="31"/>
      <c r="B21" s="135"/>
      <c r="C21" s="136"/>
      <c r="D21" s="136"/>
      <c r="E21" s="47"/>
      <c r="F21" s="47" t="s">
        <v>58</v>
      </c>
      <c r="G21" s="48"/>
      <c r="H21" s="49"/>
      <c r="I21" s="50"/>
      <c r="J21" s="50"/>
      <c r="K21" s="50"/>
      <c r="L21" s="51"/>
      <c r="M21" s="44">
        <v>57.508907999999991</v>
      </c>
      <c r="N21" s="21">
        <v>4.9384769999999998</v>
      </c>
      <c r="O21" s="21">
        <v>52.570430999999992</v>
      </c>
      <c r="P21" s="2" t="s">
        <v>0</v>
      </c>
    </row>
    <row r="22" spans="1:16" ht="14.25">
      <c r="A22" s="31"/>
      <c r="B22" s="135"/>
      <c r="C22" s="136"/>
      <c r="D22" s="136"/>
      <c r="E22" s="47"/>
      <c r="F22" s="47" t="s">
        <v>61</v>
      </c>
      <c r="G22" s="48"/>
      <c r="H22" s="49"/>
      <c r="I22" s="50"/>
      <c r="J22" s="50"/>
      <c r="K22" s="50"/>
      <c r="L22" s="51"/>
      <c r="M22" s="44">
        <v>21.792757999999999</v>
      </c>
      <c r="N22" s="21">
        <v>19.049428000000002</v>
      </c>
      <c r="O22" s="21">
        <v>2.7433299999999967</v>
      </c>
      <c r="P22" s="2" t="s">
        <v>0</v>
      </c>
    </row>
    <row r="23" spans="1:16" ht="14.25">
      <c r="A23" s="31"/>
      <c r="B23" s="135"/>
      <c r="C23" s="136"/>
      <c r="D23" s="136"/>
      <c r="E23" s="47"/>
      <c r="F23" s="47" t="s">
        <v>67</v>
      </c>
      <c r="G23" s="48"/>
      <c r="H23" s="49"/>
      <c r="I23" s="50"/>
      <c r="J23" s="50"/>
      <c r="K23" s="50"/>
      <c r="L23" s="51"/>
      <c r="M23" s="44">
        <v>83.122017999999997</v>
      </c>
      <c r="N23" s="21">
        <v>36.606944999999996</v>
      </c>
      <c r="O23" s="21">
        <v>46.515073000000001</v>
      </c>
      <c r="P23" s="2" t="s">
        <v>0</v>
      </c>
    </row>
    <row r="24" spans="1:16" ht="14.25">
      <c r="A24" s="31"/>
      <c r="B24" s="135"/>
      <c r="C24" s="136"/>
      <c r="D24" s="136"/>
      <c r="E24" s="47"/>
      <c r="F24" s="47" t="s">
        <v>68</v>
      </c>
      <c r="G24" s="110"/>
      <c r="H24" s="49"/>
      <c r="I24" s="50"/>
      <c r="J24" s="50"/>
      <c r="K24" s="50"/>
      <c r="L24" s="51"/>
      <c r="M24" s="44">
        <v>63.440374999999996</v>
      </c>
      <c r="N24" s="21">
        <v>6.1482589999999995</v>
      </c>
      <c r="O24" s="21">
        <v>57.292115999999993</v>
      </c>
      <c r="P24" s="2" t="s">
        <v>0</v>
      </c>
    </row>
    <row r="25" spans="1:16" ht="14.25">
      <c r="A25" s="31"/>
      <c r="B25" s="135"/>
      <c r="C25" s="136"/>
      <c r="D25" s="136"/>
      <c r="E25" s="47"/>
      <c r="F25" s="47" t="s">
        <v>71</v>
      </c>
      <c r="G25" s="48"/>
      <c r="H25" s="49"/>
      <c r="I25" s="50"/>
      <c r="J25" s="50"/>
      <c r="K25" s="50"/>
      <c r="L25" s="51"/>
      <c r="M25" s="44">
        <v>25.998234</v>
      </c>
      <c r="N25" s="21">
        <v>9.1969139999999996</v>
      </c>
      <c r="O25" s="21">
        <v>16.80132</v>
      </c>
      <c r="P25" s="2" t="s">
        <v>0</v>
      </c>
    </row>
    <row r="26" spans="1:16" ht="14.25">
      <c r="A26" s="31"/>
      <c r="B26" s="135"/>
      <c r="C26" s="136"/>
      <c r="D26" s="136"/>
      <c r="E26" s="47"/>
      <c r="F26" s="47" t="s">
        <v>72</v>
      </c>
      <c r="G26" s="48"/>
      <c r="H26" s="49"/>
      <c r="I26" s="50"/>
      <c r="J26" s="50"/>
      <c r="K26" s="50"/>
      <c r="L26" s="51"/>
      <c r="M26" s="44">
        <v>556.67850299999998</v>
      </c>
      <c r="N26" s="21">
        <v>66.763959999999997</v>
      </c>
      <c r="O26" s="21">
        <v>489.91454299999998</v>
      </c>
      <c r="P26" s="2" t="s">
        <v>0</v>
      </c>
    </row>
    <row r="27" spans="1:16" ht="14.25">
      <c r="A27" s="31"/>
      <c r="B27" s="135"/>
      <c r="C27" s="136"/>
      <c r="D27" s="136"/>
      <c r="E27" s="47"/>
      <c r="F27" s="47" t="s">
        <v>94</v>
      </c>
      <c r="G27" s="48"/>
      <c r="H27" s="49"/>
      <c r="I27" s="50"/>
      <c r="J27" s="50"/>
      <c r="K27" s="50"/>
      <c r="L27" s="51"/>
      <c r="M27" s="44">
        <v>8.8660250000000005</v>
      </c>
      <c r="N27" s="21">
        <v>8.0304590000000005</v>
      </c>
      <c r="O27" s="21">
        <v>0.83556600000000003</v>
      </c>
      <c r="P27" s="2" t="s">
        <v>0</v>
      </c>
    </row>
    <row r="28" spans="1:16" ht="14.25">
      <c r="A28" s="31"/>
      <c r="B28" s="135"/>
      <c r="C28" s="136"/>
      <c r="D28" s="136"/>
      <c r="E28" s="47"/>
      <c r="F28" s="47" t="s">
        <v>97</v>
      </c>
      <c r="G28" s="48"/>
      <c r="H28" s="49"/>
      <c r="I28" s="50"/>
      <c r="J28" s="50"/>
      <c r="K28" s="50"/>
      <c r="L28" s="51"/>
      <c r="M28" s="44">
        <v>179.55374399999999</v>
      </c>
      <c r="N28" s="21">
        <v>64.731303999999994</v>
      </c>
      <c r="O28" s="21">
        <v>114.82244</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457.000202</v>
      </c>
      <c r="N31" s="44">
        <v>691.51388299999996</v>
      </c>
      <c r="O31" s="21">
        <v>-234.51368099999996</v>
      </c>
      <c r="P31" s="2"/>
    </row>
    <row r="32" spans="1:16" ht="14.25">
      <c r="A32" s="107"/>
      <c r="B32" s="46"/>
      <c r="C32" s="47"/>
      <c r="D32" s="47"/>
      <c r="E32" s="136"/>
      <c r="F32" s="47" t="s">
        <v>102</v>
      </c>
      <c r="G32" s="48"/>
      <c r="H32" s="49"/>
      <c r="I32" s="50"/>
      <c r="J32" s="50"/>
      <c r="K32" s="50"/>
      <c r="L32" s="51"/>
      <c r="M32" s="44">
        <v>9.1859570000000001</v>
      </c>
      <c r="N32" s="21">
        <v>49.515184000000005</v>
      </c>
      <c r="O32" s="21">
        <v>-40.329227000000003</v>
      </c>
      <c r="P32" s="2"/>
    </row>
    <row r="33" spans="1:16" ht="14.25">
      <c r="A33" s="107"/>
      <c r="B33" s="46"/>
      <c r="C33" s="47"/>
      <c r="D33" s="47"/>
      <c r="E33" s="136"/>
      <c r="F33" s="47" t="s">
        <v>160</v>
      </c>
      <c r="G33" s="48"/>
      <c r="H33" s="49"/>
      <c r="I33" s="50"/>
      <c r="J33" s="50"/>
      <c r="K33" s="50"/>
      <c r="L33" s="51"/>
      <c r="M33" s="44">
        <v>447.81424500000003</v>
      </c>
      <c r="N33" s="44">
        <v>641.99869899999999</v>
      </c>
      <c r="O33" s="21">
        <v>-194.18445399999996</v>
      </c>
      <c r="P33" s="2"/>
    </row>
    <row r="34" spans="1:16" ht="14.25">
      <c r="A34" s="107"/>
      <c r="B34" s="46"/>
      <c r="C34" s="47"/>
      <c r="D34" s="47"/>
      <c r="E34" s="136"/>
      <c r="F34" s="47"/>
      <c r="G34" s="48" t="s">
        <v>161</v>
      </c>
      <c r="H34" s="49"/>
      <c r="I34" s="50"/>
      <c r="J34" s="50"/>
      <c r="K34" s="50"/>
      <c r="L34" s="50"/>
      <c r="M34" s="44">
        <v>84.736571999999995</v>
      </c>
      <c r="N34" s="21">
        <v>360.05108300000001</v>
      </c>
      <c r="O34" s="21">
        <v>-275.31451100000004</v>
      </c>
      <c r="P34" s="2"/>
    </row>
    <row r="35" spans="1:16" ht="14.25">
      <c r="A35" s="107"/>
      <c r="B35" s="46"/>
      <c r="C35" s="47"/>
      <c r="D35" s="47"/>
      <c r="E35" s="136"/>
      <c r="F35" s="47"/>
      <c r="G35" s="48" t="s">
        <v>106</v>
      </c>
      <c r="H35" s="49"/>
      <c r="I35" s="50"/>
      <c r="J35" s="50"/>
      <c r="K35" s="50"/>
      <c r="L35" s="50"/>
      <c r="M35" s="166">
        <v>77.329684999999998</v>
      </c>
      <c r="N35" s="85">
        <v>44.515705999999994</v>
      </c>
      <c r="O35" s="85">
        <v>32.813979000000003</v>
      </c>
      <c r="P35" s="2"/>
    </row>
    <row r="36" spans="1:16" ht="14.25">
      <c r="A36" s="107"/>
      <c r="B36" s="46"/>
      <c r="C36" s="47"/>
      <c r="D36" s="47"/>
      <c r="E36" s="136"/>
      <c r="F36" s="47"/>
      <c r="G36" s="48" t="s">
        <v>162</v>
      </c>
      <c r="H36" s="49"/>
      <c r="I36" s="50"/>
      <c r="J36" s="50"/>
      <c r="K36" s="50"/>
      <c r="L36" s="50"/>
      <c r="M36" s="166">
        <v>285.74798799999996</v>
      </c>
      <c r="N36" s="85">
        <v>237.43190999999999</v>
      </c>
      <c r="O36" s="85">
        <v>48.316077999999976</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164.11746099999999</v>
      </c>
      <c r="N40" s="21">
        <v>94.561660000000018</v>
      </c>
      <c r="O40" s="21">
        <v>69.555800999999974</v>
      </c>
      <c r="P40" s="2" t="s">
        <v>0</v>
      </c>
    </row>
    <row r="41" spans="1:16" ht="14.25">
      <c r="A41" s="107"/>
      <c r="B41" s="46"/>
      <c r="C41" s="47"/>
      <c r="D41" s="47"/>
      <c r="E41" s="136"/>
      <c r="F41" s="47" t="s">
        <v>108</v>
      </c>
      <c r="G41" s="48"/>
      <c r="H41" s="49"/>
      <c r="I41" s="50"/>
      <c r="J41" s="50"/>
      <c r="K41" s="50"/>
      <c r="L41" s="51"/>
      <c r="M41" s="44">
        <v>16.311882000000001</v>
      </c>
      <c r="N41" s="21">
        <v>1.101315</v>
      </c>
      <c r="O41" s="21">
        <v>15.210567000000001</v>
      </c>
      <c r="P41" s="2" t="s">
        <v>0</v>
      </c>
    </row>
    <row r="42" spans="1:16" ht="14.25">
      <c r="A42" s="107"/>
      <c r="B42" s="46"/>
      <c r="C42" s="47"/>
      <c r="D42" s="47"/>
      <c r="E42" s="136"/>
      <c r="F42" s="47" t="s">
        <v>109</v>
      </c>
      <c r="G42" s="48"/>
      <c r="H42" s="49"/>
      <c r="I42" s="50"/>
      <c r="J42" s="50"/>
      <c r="K42" s="50"/>
      <c r="L42" s="51"/>
      <c r="M42" s="44">
        <v>147.80557899999999</v>
      </c>
      <c r="N42" s="21">
        <v>93.460345000000004</v>
      </c>
      <c r="O42" s="21">
        <v>54.345233999999991</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281.34411799999987</v>
      </c>
      <c r="P44" s="2" t="s">
        <v>0</v>
      </c>
    </row>
    <row r="45" spans="1:16" ht="15">
      <c r="A45" s="109"/>
      <c r="B45" s="204"/>
      <c r="C45" s="214" t="s">
        <v>113</v>
      </c>
      <c r="D45" s="163"/>
      <c r="E45" s="156"/>
      <c r="F45" s="163"/>
      <c r="G45" s="192"/>
      <c r="H45" s="193"/>
      <c r="I45" s="194"/>
      <c r="J45" s="192"/>
      <c r="K45" s="192"/>
      <c r="L45" s="195"/>
      <c r="M45" s="44">
        <v>28.313368999999998</v>
      </c>
      <c r="N45" s="21">
        <v>15.861609</v>
      </c>
      <c r="O45" s="21">
        <v>12.45176</v>
      </c>
      <c r="P45" s="2" t="s">
        <v>0</v>
      </c>
    </row>
    <row r="46" spans="1:16" ht="15">
      <c r="A46" s="109"/>
      <c r="B46" s="204"/>
      <c r="C46" s="214" t="s">
        <v>158</v>
      </c>
      <c r="D46" s="163"/>
      <c r="E46" s="156"/>
      <c r="F46" s="163"/>
      <c r="G46" s="192"/>
      <c r="H46" s="193"/>
      <c r="I46" s="194"/>
      <c r="J46" s="192"/>
      <c r="K46" s="192"/>
      <c r="L46" s="195"/>
      <c r="M46" s="44"/>
      <c r="N46" s="21"/>
      <c r="O46" s="21">
        <v>268.89235799999983</v>
      </c>
      <c r="P46" s="2" t="s">
        <v>0</v>
      </c>
    </row>
    <row r="47" spans="1:16" ht="15">
      <c r="A47" s="109"/>
      <c r="B47" s="204"/>
      <c r="C47" s="47"/>
      <c r="D47" s="215" t="s">
        <v>115</v>
      </c>
      <c r="E47" s="216"/>
      <c r="F47" s="215"/>
      <c r="G47" s="217"/>
      <c r="H47" s="218"/>
      <c r="I47" s="219"/>
      <c r="J47" s="217"/>
      <c r="K47" s="48"/>
      <c r="L47" s="51"/>
      <c r="M47" s="44"/>
      <c r="N47" s="21"/>
      <c r="O47" s="21">
        <v>329.49235799999991</v>
      </c>
      <c r="P47" s="2" t="s">
        <v>0</v>
      </c>
    </row>
    <row r="48" spans="1:16" ht="15">
      <c r="A48" s="109"/>
      <c r="B48" s="204"/>
      <c r="C48" s="47"/>
      <c r="D48" s="215"/>
      <c r="E48" s="216" t="s">
        <v>116</v>
      </c>
      <c r="F48" s="215"/>
      <c r="G48" s="217"/>
      <c r="H48" s="218"/>
      <c r="I48" s="219"/>
      <c r="J48" s="217"/>
      <c r="K48" s="48"/>
      <c r="L48" s="51"/>
      <c r="M48" s="44"/>
      <c r="N48" s="21"/>
      <c r="O48" s="21">
        <v>-316.39224700000005</v>
      </c>
      <c r="P48" s="2" t="s">
        <v>0</v>
      </c>
    </row>
    <row r="49" spans="1:16" ht="15">
      <c r="A49" s="109"/>
      <c r="B49" s="204"/>
      <c r="C49" s="47"/>
      <c r="D49" s="215"/>
      <c r="E49" s="216" t="s">
        <v>117</v>
      </c>
      <c r="F49" s="215"/>
      <c r="G49" s="217"/>
      <c r="H49" s="218"/>
      <c r="I49" s="219"/>
      <c r="J49" s="217"/>
      <c r="K49" s="48"/>
      <c r="L49" s="51"/>
      <c r="M49" s="44"/>
      <c r="N49" s="21"/>
      <c r="O49" s="21">
        <v>645.88460499999997</v>
      </c>
      <c r="P49" s="2" t="s">
        <v>0</v>
      </c>
    </row>
    <row r="50" spans="1:16" ht="15">
      <c r="A50" s="109"/>
      <c r="B50" s="204"/>
      <c r="C50" s="47"/>
      <c r="D50" s="215" t="s">
        <v>118</v>
      </c>
      <c r="E50" s="216"/>
      <c r="F50" s="215"/>
      <c r="G50" s="217"/>
      <c r="H50" s="218"/>
      <c r="I50" s="219"/>
      <c r="J50" s="217"/>
      <c r="K50" s="48"/>
      <c r="L50" s="51"/>
      <c r="M50" s="44"/>
      <c r="N50" s="21"/>
      <c r="O50" s="21">
        <v>-329.2</v>
      </c>
      <c r="P50" s="2" t="s">
        <v>0</v>
      </c>
    </row>
    <row r="51" spans="1:16" ht="15">
      <c r="A51" s="109"/>
      <c r="B51" s="204"/>
      <c r="C51" s="47"/>
      <c r="D51" s="215"/>
      <c r="E51" s="216" t="s">
        <v>119</v>
      </c>
      <c r="F51" s="215"/>
      <c r="G51" s="217"/>
      <c r="H51" s="218"/>
      <c r="I51" s="219"/>
      <c r="J51" s="217"/>
      <c r="K51" s="48"/>
      <c r="L51" s="51"/>
      <c r="M51" s="44"/>
      <c r="N51" s="21"/>
      <c r="O51" s="21">
        <v>-688.7</v>
      </c>
      <c r="P51" s="2" t="s">
        <v>0</v>
      </c>
    </row>
    <row r="52" spans="1:16" ht="15">
      <c r="A52" s="109"/>
      <c r="B52" s="204"/>
      <c r="C52" s="47"/>
      <c r="D52" s="215"/>
      <c r="E52" s="216" t="s">
        <v>120</v>
      </c>
      <c r="F52" s="215"/>
      <c r="G52" s="217"/>
      <c r="H52" s="218"/>
      <c r="I52" s="219"/>
      <c r="J52" s="217"/>
      <c r="K52" s="48"/>
      <c r="L52" s="51"/>
      <c r="M52" s="44"/>
      <c r="N52" s="21"/>
      <c r="O52" s="21">
        <v>359.5</v>
      </c>
      <c r="P52" s="2" t="s">
        <v>0</v>
      </c>
    </row>
    <row r="53" spans="1:16" ht="15">
      <c r="A53" s="109"/>
      <c r="B53" s="204"/>
      <c r="C53" s="47"/>
      <c r="D53" s="216" t="s">
        <v>121</v>
      </c>
      <c r="E53" s="216"/>
      <c r="F53" s="215"/>
      <c r="G53" s="217"/>
      <c r="H53" s="218"/>
      <c r="I53" s="219"/>
      <c r="J53" s="217"/>
      <c r="K53" s="48"/>
      <c r="L53" s="51"/>
      <c r="M53" s="44"/>
      <c r="N53" s="21"/>
      <c r="O53" s="21">
        <v>-31</v>
      </c>
      <c r="P53" s="2"/>
    </row>
    <row r="54" spans="1:16" ht="15">
      <c r="A54" s="109"/>
      <c r="B54" s="204"/>
      <c r="C54" s="47"/>
      <c r="D54" s="215" t="s">
        <v>163</v>
      </c>
      <c r="E54" s="216"/>
      <c r="F54" s="215"/>
      <c r="G54" s="217"/>
      <c r="H54" s="218"/>
      <c r="I54" s="219"/>
      <c r="J54" s="217"/>
      <c r="K54" s="48"/>
      <c r="L54" s="51"/>
      <c r="M54" s="44"/>
      <c r="N54" s="21"/>
      <c r="O54" s="21">
        <v>544.79999999999995</v>
      </c>
      <c r="P54" s="2" t="s">
        <v>0</v>
      </c>
    </row>
    <row r="55" spans="1:16" ht="15">
      <c r="A55" s="109"/>
      <c r="B55" s="204"/>
      <c r="C55" s="47"/>
      <c r="D55" s="215"/>
      <c r="E55" s="216" t="s">
        <v>119</v>
      </c>
      <c r="F55" s="215"/>
      <c r="G55" s="217"/>
      <c r="H55" s="218"/>
      <c r="I55" s="219"/>
      <c r="J55" s="217"/>
      <c r="K55" s="48"/>
      <c r="L55" s="51"/>
      <c r="M55" s="44"/>
      <c r="N55" s="21"/>
      <c r="O55" s="21">
        <v>855.7</v>
      </c>
      <c r="P55" s="2" t="s">
        <v>0</v>
      </c>
    </row>
    <row r="56" spans="1:16" ht="15">
      <c r="A56" s="109"/>
      <c r="B56" s="204"/>
      <c r="C56" s="47"/>
      <c r="D56" s="215"/>
      <c r="E56" s="216" t="s">
        <v>120</v>
      </c>
      <c r="F56" s="215"/>
      <c r="G56" s="217"/>
      <c r="H56" s="218"/>
      <c r="I56" s="219"/>
      <c r="J56" s="217"/>
      <c r="K56" s="48"/>
      <c r="L56" s="51"/>
      <c r="M56" s="44"/>
      <c r="N56" s="21"/>
      <c r="O56" s="21">
        <v>-310.89999999999998</v>
      </c>
      <c r="P56" s="2" t="s">
        <v>0</v>
      </c>
    </row>
    <row r="57" spans="1:16" ht="14.25">
      <c r="A57" s="109"/>
      <c r="B57" s="46"/>
      <c r="C57" s="47"/>
      <c r="D57" s="215" t="s">
        <v>123</v>
      </c>
      <c r="E57" s="216"/>
      <c r="F57" s="215"/>
      <c r="G57" s="217"/>
      <c r="H57" s="218"/>
      <c r="I57" s="219"/>
      <c r="J57" s="220"/>
      <c r="K57" s="110"/>
      <c r="L57" s="51"/>
      <c r="M57" s="44"/>
      <c r="N57" s="21"/>
      <c r="O57" s="21">
        <v>-245.2</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-41.924965999998562</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2002</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6620.6971845665439</v>
      </c>
      <c r="N9" s="44">
        <v>7029.7690927668082</v>
      </c>
      <c r="O9" s="44">
        <v>-409.07190820026403</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6340.2858541469459</v>
      </c>
      <c r="N11" s="44">
        <v>6868.2009041918836</v>
      </c>
      <c r="O11" s="44">
        <v>-527.91505004493763</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5559.4546503005422</v>
      </c>
      <c r="N13" s="44">
        <v>5686.6792869664469</v>
      </c>
      <c r="O13" s="44">
        <v>-127.22463666590507</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887.91206340961685</v>
      </c>
      <c r="N15" s="44">
        <v>3884.1538202619636</v>
      </c>
      <c r="O15" s="44">
        <v>-2996.2417568523465</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4671.542586890926</v>
      </c>
      <c r="N17" s="44">
        <v>1802.5254667044837</v>
      </c>
      <c r="O17" s="44">
        <v>2869.0171201864418</v>
      </c>
      <c r="P17" s="2" t="s">
        <v>0</v>
      </c>
    </row>
    <row r="18" spans="1:16" ht="14.25">
      <c r="A18" s="31"/>
      <c r="B18" s="135"/>
      <c r="C18" s="136"/>
      <c r="D18" s="136"/>
      <c r="E18" s="47"/>
      <c r="F18" s="47" t="s">
        <v>21</v>
      </c>
      <c r="G18" s="48"/>
      <c r="H18" s="49"/>
      <c r="I18" s="50"/>
      <c r="J18" s="50"/>
      <c r="K18" s="50"/>
      <c r="L18" s="51"/>
      <c r="M18" s="44">
        <v>931.22898676517343</v>
      </c>
      <c r="N18" s="44">
        <v>858.18856467227317</v>
      </c>
      <c r="O18" s="44">
        <v>73.040422092900229</v>
      </c>
      <c r="P18" s="2" t="s">
        <v>0</v>
      </c>
    </row>
    <row r="19" spans="1:16" ht="15">
      <c r="A19" s="7"/>
      <c r="B19" s="206"/>
      <c r="C19" s="174"/>
      <c r="D19" s="174"/>
      <c r="E19" s="144"/>
      <c r="F19" s="174" t="s">
        <v>47</v>
      </c>
      <c r="G19" s="140"/>
      <c r="H19" s="145"/>
      <c r="I19" s="146"/>
      <c r="J19" s="152"/>
      <c r="K19" s="152"/>
      <c r="L19" s="155"/>
      <c r="M19" s="44">
        <v>2013.3895235394023</v>
      </c>
      <c r="N19" s="44">
        <v>528.02393921479518</v>
      </c>
      <c r="O19" s="44">
        <v>1485.365584324607</v>
      </c>
      <c r="P19" s="2" t="s">
        <v>0</v>
      </c>
    </row>
    <row r="20" spans="1:16" ht="14.25">
      <c r="A20" s="31"/>
      <c r="B20" s="135"/>
      <c r="C20" s="136"/>
      <c r="D20" s="136"/>
      <c r="E20" s="47"/>
      <c r="F20" s="47" t="s">
        <v>55</v>
      </c>
      <c r="G20" s="48"/>
      <c r="H20" s="49"/>
      <c r="I20" s="50"/>
      <c r="J20" s="50"/>
      <c r="K20" s="50"/>
      <c r="L20" s="51"/>
      <c r="M20" s="44">
        <v>23.515818232144266</v>
      </c>
      <c r="N20" s="44">
        <v>48.167878634622426</v>
      </c>
      <c r="O20" s="44">
        <v>-24.652060402478163</v>
      </c>
      <c r="P20" s="2" t="s">
        <v>0</v>
      </c>
    </row>
    <row r="21" spans="1:16" ht="14.25">
      <c r="A21" s="31"/>
      <c r="B21" s="135"/>
      <c r="C21" s="136"/>
      <c r="D21" s="136"/>
      <c r="E21" s="47"/>
      <c r="F21" s="47" t="s">
        <v>58</v>
      </c>
      <c r="G21" s="48"/>
      <c r="H21" s="49"/>
      <c r="I21" s="50"/>
      <c r="J21" s="50"/>
      <c r="K21" s="50"/>
      <c r="L21" s="51"/>
      <c r="M21" s="44">
        <v>98.259803100769886</v>
      </c>
      <c r="N21" s="44">
        <v>8.4378889204030934</v>
      </c>
      <c r="O21" s="44">
        <v>89.82191418036679</v>
      </c>
      <c r="P21" s="2" t="s">
        <v>0</v>
      </c>
    </row>
    <row r="22" spans="1:16" ht="14.25">
      <c r="A22" s="31"/>
      <c r="B22" s="135"/>
      <c r="C22" s="136"/>
      <c r="D22" s="136"/>
      <c r="E22" s="47"/>
      <c r="F22" s="47" t="s">
        <v>61</v>
      </c>
      <c r="G22" s="48"/>
      <c r="H22" s="49"/>
      <c r="I22" s="50"/>
      <c r="J22" s="50"/>
      <c r="K22" s="50"/>
      <c r="L22" s="51"/>
      <c r="M22" s="44">
        <v>37.23513773036219</v>
      </c>
      <c r="N22" s="44">
        <v>32.547880138191694</v>
      </c>
      <c r="O22" s="44">
        <v>4.6872575921704991</v>
      </c>
      <c r="P22" s="2" t="s">
        <v>0</v>
      </c>
    </row>
    <row r="23" spans="1:16" ht="14.25">
      <c r="A23" s="31"/>
      <c r="B23" s="135"/>
      <c r="C23" s="136"/>
      <c r="D23" s="136"/>
      <c r="E23" s="47"/>
      <c r="F23" s="47" t="s">
        <v>67</v>
      </c>
      <c r="G23" s="48"/>
      <c r="H23" s="49"/>
      <c r="I23" s="50"/>
      <c r="J23" s="50"/>
      <c r="K23" s="50"/>
      <c r="L23" s="51"/>
      <c r="M23" s="44">
        <v>142.02239976489645</v>
      </c>
      <c r="N23" s="44">
        <v>62.546678991378393</v>
      </c>
      <c r="O23" s="44">
        <v>79.475720773518049</v>
      </c>
      <c r="P23" s="2" t="s">
        <v>0</v>
      </c>
    </row>
    <row r="24" spans="1:16" ht="14.25">
      <c r="A24" s="31"/>
      <c r="B24" s="135"/>
      <c r="C24" s="136"/>
      <c r="D24" s="136"/>
      <c r="E24" s="47"/>
      <c r="F24" s="47" t="s">
        <v>68</v>
      </c>
      <c r="G24" s="110"/>
      <c r="H24" s="49"/>
      <c r="I24" s="50"/>
      <c r="J24" s="50"/>
      <c r="K24" s="50"/>
      <c r="L24" s="51"/>
      <c r="M24" s="44">
        <v>108.39431616644512</v>
      </c>
      <c r="N24" s="44">
        <v>10.504924189354046</v>
      </c>
      <c r="O24" s="44">
        <v>97.889391977091066</v>
      </c>
      <c r="P24" s="2" t="s">
        <v>0</v>
      </c>
    </row>
    <row r="25" spans="1:16" ht="14.25">
      <c r="A25" s="31"/>
      <c r="B25" s="135"/>
      <c r="C25" s="136"/>
      <c r="D25" s="136"/>
      <c r="E25" s="47"/>
      <c r="F25" s="47" t="s">
        <v>71</v>
      </c>
      <c r="G25" s="48"/>
      <c r="H25" s="49"/>
      <c r="I25" s="50"/>
      <c r="J25" s="50"/>
      <c r="K25" s="50"/>
      <c r="L25" s="51"/>
      <c r="M25" s="44">
        <v>44.420620085635107</v>
      </c>
      <c r="N25" s="44">
        <v>15.713860516612732</v>
      </c>
      <c r="O25" s="44">
        <v>28.706759569022374</v>
      </c>
      <c r="P25" s="2" t="s">
        <v>0</v>
      </c>
    </row>
    <row r="26" spans="1:16" ht="14.25">
      <c r="A26" s="31"/>
      <c r="B26" s="135"/>
      <c r="C26" s="136"/>
      <c r="D26" s="136"/>
      <c r="E26" s="47"/>
      <c r="F26" s="47" t="s">
        <v>72</v>
      </c>
      <c r="G26" s="48"/>
      <c r="H26" s="49"/>
      <c r="I26" s="50"/>
      <c r="J26" s="50"/>
      <c r="K26" s="50"/>
      <c r="L26" s="51"/>
      <c r="M26" s="44">
        <v>951.14169260893186</v>
      </c>
      <c r="N26" s="44">
        <v>114.07299828798136</v>
      </c>
      <c r="O26" s="44">
        <v>837.0686943209505</v>
      </c>
      <c r="P26" s="2" t="s">
        <v>0</v>
      </c>
    </row>
    <row r="27" spans="1:16" ht="14.25">
      <c r="A27" s="31"/>
      <c r="B27" s="135"/>
      <c r="C27" s="136"/>
      <c r="D27" s="136"/>
      <c r="E27" s="47"/>
      <c r="F27" s="47" t="s">
        <v>94</v>
      </c>
      <c r="G27" s="48"/>
      <c r="H27" s="49"/>
      <c r="I27" s="50"/>
      <c r="J27" s="50"/>
      <c r="K27" s="50"/>
      <c r="L27" s="51"/>
      <c r="M27" s="44">
        <v>15.148503094277212</v>
      </c>
      <c r="N27" s="44">
        <v>13.720853822312286</v>
      </c>
      <c r="O27" s="44">
        <v>1.4276492719649261</v>
      </c>
      <c r="P27" s="2" t="s">
        <v>0</v>
      </c>
    </row>
    <row r="28" spans="1:16" ht="14.25">
      <c r="A28" s="31"/>
      <c r="B28" s="135"/>
      <c r="C28" s="136"/>
      <c r="D28" s="136"/>
      <c r="E28" s="47"/>
      <c r="F28" s="47" t="s">
        <v>97</v>
      </c>
      <c r="G28" s="48"/>
      <c r="H28" s="49"/>
      <c r="I28" s="50"/>
      <c r="J28" s="50"/>
      <c r="K28" s="50"/>
      <c r="L28" s="51"/>
      <c r="M28" s="44">
        <v>306.78578580288894</v>
      </c>
      <c r="N28" s="44">
        <v>110.59999931655942</v>
      </c>
      <c r="O28" s="44">
        <v>196.1857864863295</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780.83120384640358</v>
      </c>
      <c r="N31" s="44">
        <v>1181.5216172254363</v>
      </c>
      <c r="O31" s="44">
        <v>-400.69041337903269</v>
      </c>
      <c r="P31" s="2"/>
    </row>
    <row r="32" spans="1:16" ht="14.25">
      <c r="A32" s="107"/>
      <c r="B32" s="46"/>
      <c r="C32" s="47"/>
      <c r="D32" s="47"/>
      <c r="E32" s="136"/>
      <c r="F32" s="47" t="s">
        <v>102</v>
      </c>
      <c r="G32" s="48"/>
      <c r="H32" s="49"/>
      <c r="I32" s="50"/>
      <c r="J32" s="50"/>
      <c r="K32" s="50"/>
      <c r="L32" s="51"/>
      <c r="M32" s="44">
        <v>15.695139370619575</v>
      </c>
      <c r="N32" s="44">
        <v>84.601714752406579</v>
      </c>
      <c r="O32" s="44">
        <v>-68.906575381787007</v>
      </c>
      <c r="P32" s="2"/>
    </row>
    <row r="33" spans="1:16" ht="14.25">
      <c r="A33" s="107"/>
      <c r="B33" s="46"/>
      <c r="C33" s="47"/>
      <c r="D33" s="47"/>
      <c r="E33" s="136"/>
      <c r="F33" s="47" t="s">
        <v>160</v>
      </c>
      <c r="G33" s="48"/>
      <c r="H33" s="49"/>
      <c r="I33" s="50"/>
      <c r="J33" s="50"/>
      <c r="K33" s="50"/>
      <c r="L33" s="51"/>
      <c r="M33" s="44">
        <v>765.13606447578411</v>
      </c>
      <c r="N33" s="44">
        <v>1096.9199024730299</v>
      </c>
      <c r="O33" s="44">
        <v>-331.78383799724571</v>
      </c>
      <c r="P33" s="2"/>
    </row>
    <row r="34" spans="1:16" ht="14.25">
      <c r="A34" s="107"/>
      <c r="B34" s="46"/>
      <c r="C34" s="47"/>
      <c r="D34" s="47"/>
      <c r="E34" s="136"/>
      <c r="F34" s="47"/>
      <c r="G34" s="48" t="s">
        <v>161</v>
      </c>
      <c r="H34" s="49"/>
      <c r="I34" s="50"/>
      <c r="J34" s="50"/>
      <c r="K34" s="50"/>
      <c r="L34" s="50"/>
      <c r="M34" s="44">
        <v>144.78102905647611</v>
      </c>
      <c r="N34" s="44">
        <v>615.18379938285318</v>
      </c>
      <c r="O34" s="44">
        <v>-470.40277032637715</v>
      </c>
      <c r="P34" s="2"/>
    </row>
    <row r="35" spans="1:16" ht="14.25">
      <c r="A35" s="107"/>
      <c r="B35" s="46"/>
      <c r="C35" s="47"/>
      <c r="D35" s="47"/>
      <c r="E35" s="136"/>
      <c r="F35" s="47"/>
      <c r="G35" s="48" t="s">
        <v>106</v>
      </c>
      <c r="H35" s="49"/>
      <c r="I35" s="50"/>
      <c r="J35" s="50"/>
      <c r="K35" s="50"/>
      <c r="L35" s="50"/>
      <c r="M35" s="44">
        <v>132.12561125216567</v>
      </c>
      <c r="N35" s="44">
        <v>76.059599435478077</v>
      </c>
      <c r="O35" s="44">
        <v>56.066011816687578</v>
      </c>
      <c r="P35" s="2"/>
    </row>
    <row r="36" spans="1:16" ht="14.25">
      <c r="A36" s="107"/>
      <c r="B36" s="46"/>
      <c r="C36" s="47"/>
      <c r="D36" s="47"/>
      <c r="E36" s="136"/>
      <c r="F36" s="47"/>
      <c r="G36" s="48" t="s">
        <v>162</v>
      </c>
      <c r="H36" s="49"/>
      <c r="I36" s="50"/>
      <c r="J36" s="50"/>
      <c r="K36" s="50"/>
      <c r="L36" s="50"/>
      <c r="M36" s="44">
        <v>488.22942416714221</v>
      </c>
      <c r="N36" s="44">
        <v>405.67650365469848</v>
      </c>
      <c r="O36" s="44">
        <v>82.552920512443706</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280.41133041959836</v>
      </c>
      <c r="N40" s="44">
        <v>161.56818857492391</v>
      </c>
      <c r="O40" s="44">
        <v>118.84314184467442</v>
      </c>
      <c r="P40" s="2" t="s">
        <v>0</v>
      </c>
    </row>
    <row r="41" spans="1:16" ht="14.25">
      <c r="A41" s="107"/>
      <c r="B41" s="46"/>
      <c r="C41" s="47"/>
      <c r="D41" s="47"/>
      <c r="E41" s="136"/>
      <c r="F41" s="47" t="s">
        <v>108</v>
      </c>
      <c r="G41" s="48"/>
      <c r="H41" s="49"/>
      <c r="I41" s="50"/>
      <c r="J41" s="50"/>
      <c r="K41" s="50"/>
      <c r="L41" s="51"/>
      <c r="M41" s="44">
        <v>27.870505096758102</v>
      </c>
      <c r="N41" s="44">
        <v>1.8817083964092034</v>
      </c>
      <c r="O41" s="44">
        <v>25.9887967003489</v>
      </c>
      <c r="P41" s="2" t="s">
        <v>0</v>
      </c>
    </row>
    <row r="42" spans="1:16" ht="14.25">
      <c r="A42" s="107"/>
      <c r="B42" s="46"/>
      <c r="C42" s="47"/>
      <c r="D42" s="47"/>
      <c r="E42" s="136"/>
      <c r="F42" s="47" t="s">
        <v>109</v>
      </c>
      <c r="G42" s="48"/>
      <c r="H42" s="49"/>
      <c r="I42" s="50"/>
      <c r="J42" s="50"/>
      <c r="K42" s="50"/>
      <c r="L42" s="51"/>
      <c r="M42" s="44">
        <v>252.54082532284025</v>
      </c>
      <c r="N42" s="44">
        <v>159.6864801785147</v>
      </c>
      <c r="O42" s="44">
        <v>92.854345144325549</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480.70496553750871</v>
      </c>
      <c r="P44" s="2" t="s">
        <v>0</v>
      </c>
    </row>
    <row r="45" spans="1:16" ht="15">
      <c r="A45" s="109"/>
      <c r="B45" s="204"/>
      <c r="C45" s="214" t="s">
        <v>113</v>
      </c>
      <c r="D45" s="163"/>
      <c r="E45" s="156"/>
      <c r="F45" s="163"/>
      <c r="G45" s="192"/>
      <c r="H45" s="193"/>
      <c r="I45" s="194"/>
      <c r="J45" s="192"/>
      <c r="K45" s="192"/>
      <c r="L45" s="195"/>
      <c r="M45" s="44">
        <v>48.376263083615534</v>
      </c>
      <c r="N45" s="44">
        <v>27.101167999945325</v>
      </c>
      <c r="O45" s="44">
        <v>21.275095083670216</v>
      </c>
      <c r="P45" s="2" t="s">
        <v>0</v>
      </c>
    </row>
    <row r="46" spans="1:16" ht="15">
      <c r="A46" s="109"/>
      <c r="B46" s="204"/>
      <c r="C46" s="214" t="s">
        <v>158</v>
      </c>
      <c r="D46" s="163"/>
      <c r="E46" s="156"/>
      <c r="F46" s="163"/>
      <c r="G46" s="192"/>
      <c r="H46" s="193"/>
      <c r="I46" s="194"/>
      <c r="J46" s="192"/>
      <c r="K46" s="192"/>
      <c r="L46" s="195"/>
      <c r="M46" s="44"/>
      <c r="N46" s="21"/>
      <c r="O46" s="44">
        <v>459.42987045383848</v>
      </c>
      <c r="P46" s="2" t="s">
        <v>0</v>
      </c>
    </row>
    <row r="47" spans="1:16" ht="15">
      <c r="A47" s="109"/>
      <c r="B47" s="204"/>
      <c r="C47" s="47"/>
      <c r="D47" s="215" t="s">
        <v>115</v>
      </c>
      <c r="E47" s="216"/>
      <c r="F47" s="215"/>
      <c r="G47" s="217"/>
      <c r="H47" s="218"/>
      <c r="I47" s="219"/>
      <c r="J47" s="217"/>
      <c r="K47" s="48"/>
      <c r="L47" s="51"/>
      <c r="M47" s="44"/>
      <c r="N47" s="21"/>
      <c r="O47" s="44">
        <v>562.97111780123487</v>
      </c>
      <c r="P47" s="2" t="s">
        <v>0</v>
      </c>
    </row>
    <row r="48" spans="1:16" ht="15">
      <c r="A48" s="109"/>
      <c r="B48" s="204"/>
      <c r="C48" s="47"/>
      <c r="D48" s="215"/>
      <c r="E48" s="216" t="s">
        <v>116</v>
      </c>
      <c r="F48" s="215"/>
      <c r="G48" s="217"/>
      <c r="H48" s="218"/>
      <c r="I48" s="219"/>
      <c r="J48" s="217"/>
      <c r="K48" s="48"/>
      <c r="L48" s="51"/>
      <c r="M48" s="44"/>
      <c r="N48" s="21"/>
      <c r="O48" s="44">
        <v>-540.5882492644472</v>
      </c>
      <c r="P48" s="2" t="s">
        <v>0</v>
      </c>
    </row>
    <row r="49" spans="1:16" ht="15">
      <c r="A49" s="109"/>
      <c r="B49" s="204"/>
      <c r="C49" s="47"/>
      <c r="D49" s="215"/>
      <c r="E49" s="216" t="s">
        <v>117</v>
      </c>
      <c r="F49" s="215"/>
      <c r="G49" s="217"/>
      <c r="H49" s="218"/>
      <c r="I49" s="219"/>
      <c r="J49" s="217"/>
      <c r="K49" s="48"/>
      <c r="L49" s="51"/>
      <c r="M49" s="44"/>
      <c r="N49" s="21"/>
      <c r="O49" s="44">
        <v>1103.5593670656822</v>
      </c>
      <c r="P49" s="2" t="s">
        <v>0</v>
      </c>
    </row>
    <row r="50" spans="1:16" ht="15">
      <c r="A50" s="109"/>
      <c r="B50" s="204"/>
      <c r="C50" s="47"/>
      <c r="D50" s="215" t="s">
        <v>118</v>
      </c>
      <c r="E50" s="216"/>
      <c r="F50" s="215"/>
      <c r="G50" s="217"/>
      <c r="H50" s="218"/>
      <c r="I50" s="219"/>
      <c r="J50" s="217"/>
      <c r="K50" s="48"/>
      <c r="L50" s="51"/>
      <c r="M50" s="44"/>
      <c r="N50" s="21"/>
      <c r="O50" s="44">
        <v>-562.47159450103709</v>
      </c>
      <c r="P50" s="2" t="s">
        <v>0</v>
      </c>
    </row>
    <row r="51" spans="1:16" ht="15">
      <c r="A51" s="109"/>
      <c r="B51" s="204"/>
      <c r="C51" s="47"/>
      <c r="D51" s="215"/>
      <c r="E51" s="216" t="s">
        <v>119</v>
      </c>
      <c r="F51" s="215"/>
      <c r="G51" s="217"/>
      <c r="H51" s="218"/>
      <c r="I51" s="219"/>
      <c r="J51" s="217"/>
      <c r="K51" s="48"/>
      <c r="L51" s="51"/>
      <c r="M51" s="44"/>
      <c r="N51" s="21"/>
      <c r="O51" s="44">
        <v>-1176.7138126757725</v>
      </c>
      <c r="P51" s="2" t="s">
        <v>0</v>
      </c>
    </row>
    <row r="52" spans="1:16" ht="15">
      <c r="A52" s="109"/>
      <c r="B52" s="204"/>
      <c r="C52" s="47"/>
      <c r="D52" s="215"/>
      <c r="E52" s="216" t="s">
        <v>120</v>
      </c>
      <c r="F52" s="215"/>
      <c r="G52" s="217"/>
      <c r="H52" s="218"/>
      <c r="I52" s="219"/>
      <c r="J52" s="217"/>
      <c r="K52" s="48"/>
      <c r="L52" s="51"/>
      <c r="M52" s="44"/>
      <c r="N52" s="21"/>
      <c r="O52" s="44">
        <v>614.24221817473529</v>
      </c>
      <c r="P52" s="2" t="s">
        <v>0</v>
      </c>
    </row>
    <row r="53" spans="1:16" ht="15">
      <c r="A53" s="109"/>
      <c r="B53" s="204"/>
      <c r="C53" s="47"/>
      <c r="D53" s="216" t="s">
        <v>121</v>
      </c>
      <c r="E53" s="216"/>
      <c r="F53" s="215"/>
      <c r="G53" s="217"/>
      <c r="H53" s="218"/>
      <c r="I53" s="219"/>
      <c r="J53" s="217"/>
      <c r="K53" s="48"/>
      <c r="L53" s="51"/>
      <c r="M53" s="44"/>
      <c r="N53" s="21"/>
      <c r="O53" s="44">
        <v>-52.96664468266146</v>
      </c>
      <c r="P53" s="2"/>
    </row>
    <row r="54" spans="1:16" ht="15">
      <c r="A54" s="109"/>
      <c r="B54" s="204"/>
      <c r="C54" s="47"/>
      <c r="D54" s="215" t="s">
        <v>163</v>
      </c>
      <c r="E54" s="216"/>
      <c r="F54" s="215"/>
      <c r="G54" s="217"/>
      <c r="H54" s="218"/>
      <c r="I54" s="219"/>
      <c r="J54" s="217"/>
      <c r="K54" s="48"/>
      <c r="L54" s="51"/>
      <c r="M54" s="44"/>
      <c r="N54" s="21"/>
      <c r="O54" s="44">
        <v>930.84606526174059</v>
      </c>
      <c r="P54" s="2" t="s">
        <v>0</v>
      </c>
    </row>
    <row r="55" spans="1:16" ht="15">
      <c r="A55" s="109"/>
      <c r="B55" s="204"/>
      <c r="C55" s="47"/>
      <c r="D55" s="215"/>
      <c r="E55" s="216" t="s">
        <v>119</v>
      </c>
      <c r="F55" s="215"/>
      <c r="G55" s="217"/>
      <c r="H55" s="218"/>
      <c r="I55" s="219"/>
      <c r="J55" s="217"/>
      <c r="K55" s="48"/>
      <c r="L55" s="51"/>
      <c r="M55" s="44"/>
      <c r="N55" s="21"/>
      <c r="O55" s="44">
        <v>1462.050253385594</v>
      </c>
      <c r="P55" s="2" t="s">
        <v>0</v>
      </c>
    </row>
    <row r="56" spans="1:16" ht="15">
      <c r="A56" s="109"/>
      <c r="B56" s="204"/>
      <c r="C56" s="47"/>
      <c r="D56" s="215"/>
      <c r="E56" s="216" t="s">
        <v>120</v>
      </c>
      <c r="F56" s="215"/>
      <c r="G56" s="217"/>
      <c r="H56" s="218"/>
      <c r="I56" s="219"/>
      <c r="J56" s="217"/>
      <c r="K56" s="48"/>
      <c r="L56" s="51"/>
      <c r="M56" s="44"/>
      <c r="N56" s="21"/>
      <c r="O56" s="44">
        <v>-531.2041881238531</v>
      </c>
      <c r="P56" s="2" t="s">
        <v>0</v>
      </c>
    </row>
    <row r="57" spans="1:16" ht="14.25">
      <c r="A57" s="109"/>
      <c r="B57" s="46"/>
      <c r="C57" s="47"/>
      <c r="D57" s="215" t="s">
        <v>123</v>
      </c>
      <c r="E57" s="216"/>
      <c r="F57" s="215"/>
      <c r="G57" s="217"/>
      <c r="H57" s="218"/>
      <c r="I57" s="219"/>
      <c r="J57" s="220"/>
      <c r="K57" s="110"/>
      <c r="L57" s="51"/>
      <c r="M57" s="44"/>
      <c r="N57" s="21"/>
      <c r="O57" s="44">
        <v>-418.94907342543837</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-71.633057337244722</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A63"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2003</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3900.4424219999996</v>
      </c>
      <c r="N9" s="44">
        <v>4053.991779</v>
      </c>
      <c r="O9" s="21">
        <v>-153.54935700000033</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3703.5482819999997</v>
      </c>
      <c r="N11" s="21">
        <v>3930.909905</v>
      </c>
      <c r="O11" s="21">
        <v>-227.36162300000024</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3240.6607089999998</v>
      </c>
      <c r="N13" s="21">
        <v>3273.5927830000001</v>
      </c>
      <c r="O13" s="21">
        <v>-32.932074000000284</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478.43961000000002</v>
      </c>
      <c r="N15" s="21">
        <v>2120.5220209999998</v>
      </c>
      <c r="O15" s="21">
        <v>-1642.0824109999999</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2762.2210989999999</v>
      </c>
      <c r="N17" s="44">
        <v>1153.0707620000001</v>
      </c>
      <c r="O17" s="21">
        <v>1609.1503369999998</v>
      </c>
      <c r="P17" s="2" t="s">
        <v>0</v>
      </c>
    </row>
    <row r="18" spans="1:16" ht="14.25">
      <c r="A18" s="31"/>
      <c r="B18" s="135"/>
      <c r="C18" s="136"/>
      <c r="D18" s="136"/>
      <c r="E18" s="47"/>
      <c r="F18" s="47" t="s">
        <v>21</v>
      </c>
      <c r="G18" s="48"/>
      <c r="H18" s="49"/>
      <c r="I18" s="50"/>
      <c r="J18" s="50"/>
      <c r="K18" s="50"/>
      <c r="L18" s="51"/>
      <c r="M18" s="44">
        <v>636.36936900000001</v>
      </c>
      <c r="N18" s="44">
        <v>556.56512399999997</v>
      </c>
      <c r="O18" s="21">
        <v>79.804245000000037</v>
      </c>
      <c r="P18" s="2" t="s">
        <v>0</v>
      </c>
    </row>
    <row r="19" spans="1:16" ht="15">
      <c r="A19" s="7"/>
      <c r="B19" s="206"/>
      <c r="C19" s="174"/>
      <c r="D19" s="174"/>
      <c r="E19" s="144"/>
      <c r="F19" s="174" t="s">
        <v>47</v>
      </c>
      <c r="G19" s="140"/>
      <c r="H19" s="145"/>
      <c r="I19" s="146"/>
      <c r="J19" s="152"/>
      <c r="K19" s="152"/>
      <c r="L19" s="155"/>
      <c r="M19" s="44">
        <v>1081.7445720000001</v>
      </c>
      <c r="N19" s="21">
        <v>315.07959499999998</v>
      </c>
      <c r="O19" s="21">
        <v>766.66497700000014</v>
      </c>
      <c r="P19" s="2" t="s">
        <v>0</v>
      </c>
    </row>
    <row r="20" spans="1:16" ht="14.25">
      <c r="A20" s="31"/>
      <c r="B20" s="135"/>
      <c r="C20" s="136"/>
      <c r="D20" s="136"/>
      <c r="E20" s="47"/>
      <c r="F20" s="47" t="s">
        <v>55</v>
      </c>
      <c r="G20" s="48"/>
      <c r="H20" s="49"/>
      <c r="I20" s="50"/>
      <c r="J20" s="50"/>
      <c r="K20" s="50"/>
      <c r="L20" s="51"/>
      <c r="M20" s="44">
        <v>25.467798000000002</v>
      </c>
      <c r="N20" s="21">
        <v>33.998874000000001</v>
      </c>
      <c r="O20" s="21">
        <v>-8.5310759999999988</v>
      </c>
      <c r="P20" s="2" t="s">
        <v>0</v>
      </c>
    </row>
    <row r="21" spans="1:16" ht="14.25">
      <c r="A21" s="31"/>
      <c r="B21" s="135"/>
      <c r="C21" s="136"/>
      <c r="D21" s="136"/>
      <c r="E21" s="47"/>
      <c r="F21" s="47" t="s">
        <v>58</v>
      </c>
      <c r="G21" s="48"/>
      <c r="H21" s="49"/>
      <c r="I21" s="50"/>
      <c r="J21" s="50"/>
      <c r="K21" s="50"/>
      <c r="L21" s="51"/>
      <c r="M21" s="44">
        <v>78.665419</v>
      </c>
      <c r="N21" s="21">
        <v>7.5181490000000011</v>
      </c>
      <c r="O21" s="21">
        <v>71.147269999999992</v>
      </c>
      <c r="P21" s="2" t="s">
        <v>0</v>
      </c>
    </row>
    <row r="22" spans="1:16" ht="14.25">
      <c r="A22" s="31"/>
      <c r="B22" s="135"/>
      <c r="C22" s="136"/>
      <c r="D22" s="136"/>
      <c r="E22" s="47"/>
      <c r="F22" s="47" t="s">
        <v>61</v>
      </c>
      <c r="G22" s="48"/>
      <c r="H22" s="49"/>
      <c r="I22" s="50"/>
      <c r="J22" s="50"/>
      <c r="K22" s="50"/>
      <c r="L22" s="51"/>
      <c r="M22" s="44">
        <v>17.614558000000002</v>
      </c>
      <c r="N22" s="21">
        <v>23.947229</v>
      </c>
      <c r="O22" s="21">
        <v>-6.3326709999999977</v>
      </c>
      <c r="P22" s="2" t="s">
        <v>0</v>
      </c>
    </row>
    <row r="23" spans="1:16" ht="14.25">
      <c r="A23" s="31"/>
      <c r="B23" s="135"/>
      <c r="C23" s="136"/>
      <c r="D23" s="136"/>
      <c r="E23" s="47"/>
      <c r="F23" s="47" t="s">
        <v>67</v>
      </c>
      <c r="G23" s="48"/>
      <c r="H23" s="49"/>
      <c r="I23" s="50"/>
      <c r="J23" s="50"/>
      <c r="K23" s="50"/>
      <c r="L23" s="51"/>
      <c r="M23" s="44">
        <v>75.207645000000014</v>
      </c>
      <c r="N23" s="21">
        <v>23.301348000000001</v>
      </c>
      <c r="O23" s="21">
        <v>51.906297000000009</v>
      </c>
      <c r="P23" s="2" t="s">
        <v>0</v>
      </c>
    </row>
    <row r="24" spans="1:16" ht="14.25">
      <c r="A24" s="31"/>
      <c r="B24" s="135"/>
      <c r="C24" s="136"/>
      <c r="D24" s="136"/>
      <c r="E24" s="47"/>
      <c r="F24" s="47" t="s">
        <v>68</v>
      </c>
      <c r="G24" s="110"/>
      <c r="H24" s="49"/>
      <c r="I24" s="50"/>
      <c r="J24" s="50"/>
      <c r="K24" s="50"/>
      <c r="L24" s="51"/>
      <c r="M24" s="44">
        <v>47.662896000000003</v>
      </c>
      <c r="N24" s="21">
        <v>18.706672999999999</v>
      </c>
      <c r="O24" s="21">
        <v>28.956223000000005</v>
      </c>
      <c r="P24" s="2" t="s">
        <v>0</v>
      </c>
    </row>
    <row r="25" spans="1:16" ht="14.25">
      <c r="A25" s="31"/>
      <c r="B25" s="135"/>
      <c r="C25" s="136"/>
      <c r="D25" s="136"/>
      <c r="E25" s="47"/>
      <c r="F25" s="47" t="s">
        <v>71</v>
      </c>
      <c r="G25" s="48"/>
      <c r="H25" s="49"/>
      <c r="I25" s="50"/>
      <c r="J25" s="50"/>
      <c r="K25" s="50"/>
      <c r="L25" s="51"/>
      <c r="M25" s="44">
        <v>7.7018190000000004</v>
      </c>
      <c r="N25" s="21">
        <v>19.981068</v>
      </c>
      <c r="O25" s="21">
        <v>-12.279249</v>
      </c>
      <c r="P25" s="2" t="s">
        <v>0</v>
      </c>
    </row>
    <row r="26" spans="1:16" ht="14.25">
      <c r="A26" s="31"/>
      <c r="B26" s="135"/>
      <c r="C26" s="136"/>
      <c r="D26" s="136"/>
      <c r="E26" s="47"/>
      <c r="F26" s="47" t="s">
        <v>72</v>
      </c>
      <c r="G26" s="48"/>
      <c r="H26" s="49"/>
      <c r="I26" s="50"/>
      <c r="J26" s="50"/>
      <c r="K26" s="50"/>
      <c r="L26" s="51"/>
      <c r="M26" s="44">
        <v>599.00014899999996</v>
      </c>
      <c r="N26" s="21">
        <v>67.075986999999998</v>
      </c>
      <c r="O26" s="21">
        <v>531.92416200000002</v>
      </c>
      <c r="P26" s="2" t="s">
        <v>0</v>
      </c>
    </row>
    <row r="27" spans="1:16" ht="14.25">
      <c r="A27" s="31"/>
      <c r="B27" s="135"/>
      <c r="C27" s="136"/>
      <c r="D27" s="136"/>
      <c r="E27" s="47"/>
      <c r="F27" s="47" t="s">
        <v>94</v>
      </c>
      <c r="G27" s="48"/>
      <c r="H27" s="49"/>
      <c r="I27" s="50"/>
      <c r="J27" s="50"/>
      <c r="K27" s="50"/>
      <c r="L27" s="51"/>
      <c r="M27" s="44">
        <v>5.0210440000000007</v>
      </c>
      <c r="N27" s="21">
        <v>11.458842000000001</v>
      </c>
      <c r="O27" s="21">
        <v>-6.4377979999999999</v>
      </c>
      <c r="P27" s="2" t="s">
        <v>0</v>
      </c>
    </row>
    <row r="28" spans="1:16" ht="14.25">
      <c r="A28" s="31"/>
      <c r="B28" s="135"/>
      <c r="C28" s="136"/>
      <c r="D28" s="136"/>
      <c r="E28" s="47"/>
      <c r="F28" s="47" t="s">
        <v>97</v>
      </c>
      <c r="G28" s="48"/>
      <c r="H28" s="49"/>
      <c r="I28" s="50"/>
      <c r="J28" s="50"/>
      <c r="K28" s="50"/>
      <c r="L28" s="51"/>
      <c r="M28" s="44">
        <v>187.76582999999999</v>
      </c>
      <c r="N28" s="21">
        <v>75.437872999999996</v>
      </c>
      <c r="O28" s="21">
        <v>112.327957</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462.88757300000003</v>
      </c>
      <c r="N31" s="44">
        <v>657.31712200000004</v>
      </c>
      <c r="O31" s="21">
        <v>-194.42954900000001</v>
      </c>
      <c r="P31" s="2"/>
    </row>
    <row r="32" spans="1:16" ht="14.25">
      <c r="A32" s="107"/>
      <c r="B32" s="46"/>
      <c r="C32" s="47"/>
      <c r="D32" s="47"/>
      <c r="E32" s="136"/>
      <c r="F32" s="47" t="s">
        <v>102</v>
      </c>
      <c r="G32" s="48"/>
      <c r="H32" s="49"/>
      <c r="I32" s="50"/>
      <c r="J32" s="50"/>
      <c r="K32" s="50"/>
      <c r="L32" s="51"/>
      <c r="M32" s="44">
        <v>12.984986000000001</v>
      </c>
      <c r="N32" s="21">
        <v>70.938479000000001</v>
      </c>
      <c r="O32" s="21">
        <v>-57.953493000000002</v>
      </c>
      <c r="P32" s="2"/>
    </row>
    <row r="33" spans="1:16" ht="14.25">
      <c r="A33" s="107"/>
      <c r="B33" s="46"/>
      <c r="C33" s="47"/>
      <c r="D33" s="47"/>
      <c r="E33" s="136"/>
      <c r="F33" s="47" t="s">
        <v>160</v>
      </c>
      <c r="G33" s="48"/>
      <c r="H33" s="49"/>
      <c r="I33" s="50"/>
      <c r="J33" s="50"/>
      <c r="K33" s="50"/>
      <c r="L33" s="51"/>
      <c r="M33" s="44">
        <v>449.90258700000004</v>
      </c>
      <c r="N33" s="44">
        <v>586.37864300000001</v>
      </c>
      <c r="O33" s="21">
        <v>-136.47605599999997</v>
      </c>
      <c r="P33" s="2"/>
    </row>
    <row r="34" spans="1:16" ht="14.25">
      <c r="A34" s="107"/>
      <c r="B34" s="46"/>
      <c r="C34" s="47"/>
      <c r="D34" s="47"/>
      <c r="E34" s="136"/>
      <c r="F34" s="47"/>
      <c r="G34" s="48" t="s">
        <v>161</v>
      </c>
      <c r="H34" s="49"/>
      <c r="I34" s="50"/>
      <c r="J34" s="50"/>
      <c r="K34" s="50"/>
      <c r="L34" s="50"/>
      <c r="M34" s="44">
        <v>153.594617</v>
      </c>
      <c r="N34" s="21">
        <v>363.51750199999998</v>
      </c>
      <c r="O34" s="21">
        <v>-209.92288499999998</v>
      </c>
      <c r="P34" s="2"/>
    </row>
    <row r="35" spans="1:16" ht="14.25">
      <c r="A35" s="107"/>
      <c r="B35" s="46"/>
      <c r="C35" s="47"/>
      <c r="D35" s="47"/>
      <c r="E35" s="136"/>
      <c r="F35" s="47"/>
      <c r="G35" s="48" t="s">
        <v>106</v>
      </c>
      <c r="H35" s="49"/>
      <c r="I35" s="50"/>
      <c r="J35" s="50"/>
      <c r="K35" s="50"/>
      <c r="L35" s="50"/>
      <c r="M35" s="166">
        <v>65.451235000000011</v>
      </c>
      <c r="N35" s="85">
        <v>55.092182999999999</v>
      </c>
      <c r="O35" s="85">
        <v>10.359052000000013</v>
      </c>
      <c r="P35" s="2"/>
    </row>
    <row r="36" spans="1:16" ht="14.25">
      <c r="A36" s="107"/>
      <c r="B36" s="46"/>
      <c r="C36" s="47"/>
      <c r="D36" s="47"/>
      <c r="E36" s="136"/>
      <c r="F36" s="47"/>
      <c r="G36" s="48" t="s">
        <v>162</v>
      </c>
      <c r="H36" s="49"/>
      <c r="I36" s="50"/>
      <c r="J36" s="50"/>
      <c r="K36" s="50"/>
      <c r="L36" s="50"/>
      <c r="M36" s="166">
        <v>230.85673499999999</v>
      </c>
      <c r="N36" s="85">
        <v>167.768958</v>
      </c>
      <c r="O36" s="85">
        <v>63.087776999999988</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196.89413999999999</v>
      </c>
      <c r="N40" s="21">
        <v>123.08187400000001</v>
      </c>
      <c r="O40" s="21">
        <v>73.81226599999998</v>
      </c>
      <c r="P40" s="2" t="s">
        <v>0</v>
      </c>
    </row>
    <row r="41" spans="1:16" ht="14.25">
      <c r="A41" s="107"/>
      <c r="B41" s="46"/>
      <c r="C41" s="47"/>
      <c r="D41" s="47"/>
      <c r="E41" s="136"/>
      <c r="F41" s="47" t="s">
        <v>108</v>
      </c>
      <c r="G41" s="48"/>
      <c r="H41" s="49"/>
      <c r="I41" s="50"/>
      <c r="J41" s="50"/>
      <c r="K41" s="50"/>
      <c r="L41" s="51"/>
      <c r="M41" s="44">
        <v>25.033654000000006</v>
      </c>
      <c r="N41" s="21">
        <v>1.364757</v>
      </c>
      <c r="O41" s="21">
        <v>23.668897000000005</v>
      </c>
      <c r="P41" s="2" t="s">
        <v>0</v>
      </c>
    </row>
    <row r="42" spans="1:16" ht="14.25">
      <c r="A42" s="107"/>
      <c r="B42" s="46"/>
      <c r="C42" s="47"/>
      <c r="D42" s="47"/>
      <c r="E42" s="136"/>
      <c r="F42" s="47" t="s">
        <v>109</v>
      </c>
      <c r="G42" s="48"/>
      <c r="H42" s="49"/>
      <c r="I42" s="50"/>
      <c r="J42" s="50"/>
      <c r="K42" s="50"/>
      <c r="L42" s="51"/>
      <c r="M42" s="44">
        <v>171.86048599999998</v>
      </c>
      <c r="N42" s="21">
        <v>121.717117</v>
      </c>
      <c r="O42" s="21">
        <v>50.143368999999979</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142.76731800000005</v>
      </c>
      <c r="P44" s="2" t="s">
        <v>0</v>
      </c>
    </row>
    <row r="45" spans="1:16" ht="15">
      <c r="A45" s="109"/>
      <c r="B45" s="204"/>
      <c r="C45" s="214" t="s">
        <v>113</v>
      </c>
      <c r="D45" s="163"/>
      <c r="E45" s="156"/>
      <c r="F45" s="163"/>
      <c r="G45" s="192"/>
      <c r="H45" s="193"/>
      <c r="I45" s="194"/>
      <c r="J45" s="192"/>
      <c r="K45" s="192"/>
      <c r="L45" s="195"/>
      <c r="M45" s="44">
        <v>30.211973</v>
      </c>
      <c r="N45" s="21">
        <v>10.822588</v>
      </c>
      <c r="O45" s="21">
        <v>19.389385000000001</v>
      </c>
      <c r="P45" s="2" t="s">
        <v>0</v>
      </c>
    </row>
    <row r="46" spans="1:16" ht="15">
      <c r="A46" s="109"/>
      <c r="B46" s="204"/>
      <c r="C46" s="214" t="s">
        <v>158</v>
      </c>
      <c r="D46" s="163"/>
      <c r="E46" s="156"/>
      <c r="F46" s="163"/>
      <c r="G46" s="192"/>
      <c r="H46" s="193"/>
      <c r="I46" s="194"/>
      <c r="J46" s="192"/>
      <c r="K46" s="192"/>
      <c r="L46" s="195"/>
      <c r="M46" s="44"/>
      <c r="N46" s="21"/>
      <c r="O46" s="21">
        <v>123.37793300000004</v>
      </c>
      <c r="P46" s="2" t="s">
        <v>0</v>
      </c>
    </row>
    <row r="47" spans="1:16" ht="15">
      <c r="A47" s="109"/>
      <c r="B47" s="204"/>
      <c r="C47" s="47"/>
      <c r="D47" s="215" t="s">
        <v>115</v>
      </c>
      <c r="E47" s="216"/>
      <c r="F47" s="215"/>
      <c r="G47" s="217"/>
      <c r="H47" s="218"/>
      <c r="I47" s="219"/>
      <c r="J47" s="217"/>
      <c r="K47" s="48"/>
      <c r="L47" s="51"/>
      <c r="M47" s="44"/>
      <c r="N47" s="21"/>
      <c r="O47" s="21">
        <v>165.677933</v>
      </c>
      <c r="P47" s="2" t="s">
        <v>0</v>
      </c>
    </row>
    <row r="48" spans="1:16" ht="15">
      <c r="A48" s="109"/>
      <c r="B48" s="204"/>
      <c r="C48" s="47"/>
      <c r="D48" s="215"/>
      <c r="E48" s="216" t="s">
        <v>116</v>
      </c>
      <c r="F48" s="215"/>
      <c r="G48" s="217"/>
      <c r="H48" s="218"/>
      <c r="I48" s="219"/>
      <c r="J48" s="217"/>
      <c r="K48" s="48"/>
      <c r="L48" s="51"/>
      <c r="M48" s="44"/>
      <c r="N48" s="21"/>
      <c r="O48" s="21">
        <v>-296.59945800000003</v>
      </c>
      <c r="P48" s="2" t="s">
        <v>0</v>
      </c>
    </row>
    <row r="49" spans="1:16" ht="15">
      <c r="A49" s="109"/>
      <c r="B49" s="204"/>
      <c r="C49" s="47"/>
      <c r="D49" s="215"/>
      <c r="E49" s="216" t="s">
        <v>117</v>
      </c>
      <c r="F49" s="215"/>
      <c r="G49" s="217"/>
      <c r="H49" s="218"/>
      <c r="I49" s="219"/>
      <c r="J49" s="217"/>
      <c r="K49" s="48"/>
      <c r="L49" s="51"/>
      <c r="M49" s="44"/>
      <c r="N49" s="21"/>
      <c r="O49" s="21">
        <v>462.27739099999997</v>
      </c>
      <c r="P49" s="2" t="s">
        <v>0</v>
      </c>
    </row>
    <row r="50" spans="1:16" ht="15">
      <c r="A50" s="109"/>
      <c r="B50" s="204"/>
      <c r="C50" s="47"/>
      <c r="D50" s="215" t="s">
        <v>118</v>
      </c>
      <c r="E50" s="216"/>
      <c r="F50" s="215"/>
      <c r="G50" s="217"/>
      <c r="H50" s="218"/>
      <c r="I50" s="219"/>
      <c r="J50" s="217"/>
      <c r="K50" s="48"/>
      <c r="L50" s="51"/>
      <c r="M50" s="44"/>
      <c r="N50" s="21"/>
      <c r="O50" s="21">
        <v>127.5</v>
      </c>
      <c r="P50" s="2" t="s">
        <v>0</v>
      </c>
    </row>
    <row r="51" spans="1:16" ht="15">
      <c r="A51" s="109"/>
      <c r="B51" s="204"/>
      <c r="C51" s="47"/>
      <c r="D51" s="215"/>
      <c r="E51" s="216" t="s">
        <v>119</v>
      </c>
      <c r="F51" s="215"/>
      <c r="G51" s="217"/>
      <c r="H51" s="218"/>
      <c r="I51" s="219"/>
      <c r="J51" s="217"/>
      <c r="K51" s="48"/>
      <c r="L51" s="51"/>
      <c r="M51" s="44"/>
      <c r="N51" s="21"/>
      <c r="O51" s="21">
        <v>-273.8</v>
      </c>
      <c r="P51" s="2" t="s">
        <v>0</v>
      </c>
    </row>
    <row r="52" spans="1:16" ht="15">
      <c r="A52" s="109"/>
      <c r="B52" s="204"/>
      <c r="C52" s="47"/>
      <c r="D52" s="215"/>
      <c r="E52" s="216" t="s">
        <v>120</v>
      </c>
      <c r="F52" s="215"/>
      <c r="G52" s="217"/>
      <c r="H52" s="218"/>
      <c r="I52" s="219"/>
      <c r="J52" s="217"/>
      <c r="K52" s="48"/>
      <c r="L52" s="51"/>
      <c r="M52" s="44"/>
      <c r="N52" s="21"/>
      <c r="O52" s="21">
        <v>401.3</v>
      </c>
      <c r="P52" s="2" t="s">
        <v>0</v>
      </c>
    </row>
    <row r="53" spans="1:16" ht="15">
      <c r="A53" s="109"/>
      <c r="B53" s="204"/>
      <c r="C53" s="47"/>
      <c r="D53" s="216" t="s">
        <v>121</v>
      </c>
      <c r="E53" s="216"/>
      <c r="F53" s="215"/>
      <c r="G53" s="217"/>
      <c r="H53" s="218"/>
      <c r="I53" s="219"/>
      <c r="J53" s="217"/>
      <c r="K53" s="48"/>
      <c r="L53" s="51"/>
      <c r="M53" s="44"/>
      <c r="N53" s="21"/>
      <c r="O53" s="21">
        <v>8.6</v>
      </c>
      <c r="P53" s="2"/>
    </row>
    <row r="54" spans="1:16" ht="15">
      <c r="A54" s="109"/>
      <c r="B54" s="204"/>
      <c r="C54" s="47"/>
      <c r="D54" s="215" t="s">
        <v>163</v>
      </c>
      <c r="E54" s="216"/>
      <c r="F54" s="215"/>
      <c r="G54" s="217"/>
      <c r="H54" s="218"/>
      <c r="I54" s="219"/>
      <c r="J54" s="217"/>
      <c r="K54" s="48"/>
      <c r="L54" s="51"/>
      <c r="M54" s="44"/>
      <c r="N54" s="21"/>
      <c r="O54" s="21">
        <v>-289.60000000000002</v>
      </c>
      <c r="P54" s="2" t="s">
        <v>0</v>
      </c>
    </row>
    <row r="55" spans="1:16" ht="15">
      <c r="A55" s="109"/>
      <c r="B55" s="204"/>
      <c r="C55" s="47"/>
      <c r="D55" s="215"/>
      <c r="E55" s="216" t="s">
        <v>119</v>
      </c>
      <c r="F55" s="215"/>
      <c r="G55" s="217"/>
      <c r="H55" s="218"/>
      <c r="I55" s="219"/>
      <c r="J55" s="217"/>
      <c r="K55" s="48"/>
      <c r="L55" s="51"/>
      <c r="M55" s="44"/>
      <c r="N55" s="21"/>
      <c r="O55" s="21">
        <v>-1192.2</v>
      </c>
      <c r="P55" s="2" t="s">
        <v>0</v>
      </c>
    </row>
    <row r="56" spans="1:16" ht="15">
      <c r="A56" s="109"/>
      <c r="B56" s="204"/>
      <c r="C56" s="47"/>
      <c r="D56" s="215"/>
      <c r="E56" s="216" t="s">
        <v>120</v>
      </c>
      <c r="F56" s="215"/>
      <c r="G56" s="217"/>
      <c r="H56" s="218"/>
      <c r="I56" s="219"/>
      <c r="J56" s="217"/>
      <c r="K56" s="48"/>
      <c r="L56" s="51"/>
      <c r="M56" s="44"/>
      <c r="N56" s="21"/>
      <c r="O56" s="21">
        <v>902.6</v>
      </c>
      <c r="P56" s="2" t="s">
        <v>0</v>
      </c>
    </row>
    <row r="57" spans="1:16" ht="14.25">
      <c r="A57" s="109"/>
      <c r="B57" s="46"/>
      <c r="C57" s="47"/>
      <c r="D57" s="215" t="s">
        <v>123</v>
      </c>
      <c r="E57" s="216"/>
      <c r="F57" s="215"/>
      <c r="G57" s="217"/>
      <c r="H57" s="218"/>
      <c r="I57" s="219"/>
      <c r="J57" s="220"/>
      <c r="K57" s="110"/>
      <c r="L57" s="51"/>
      <c r="M57" s="44"/>
      <c r="N57" s="21"/>
      <c r="O57" s="21">
        <v>111.2</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10.782039000000282</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2003</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6664.3015442339829</v>
      </c>
      <c r="N9" s="44">
        <v>6926.6561969265686</v>
      </c>
      <c r="O9" s="44">
        <v>-262.3546526925856</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6327.8879328314597</v>
      </c>
      <c r="N11" s="44">
        <v>6716.3583296028874</v>
      </c>
      <c r="O11" s="44">
        <v>-388.47039677142715</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5536.9975584085405</v>
      </c>
      <c r="N13" s="44">
        <v>5593.265347512448</v>
      </c>
      <c r="O13" s="44">
        <v>-56.267789103907376</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817.4626072574556</v>
      </c>
      <c r="N15" s="44">
        <v>3623.1269815505216</v>
      </c>
      <c r="O15" s="44">
        <v>-2805.664374293066</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4719.5349511510849</v>
      </c>
      <c r="N17" s="44">
        <v>1970.1383659619257</v>
      </c>
      <c r="O17" s="44">
        <v>2749.3965851891589</v>
      </c>
      <c r="P17" s="2" t="s">
        <v>0</v>
      </c>
    </row>
    <row r="18" spans="1:16" ht="14.25">
      <c r="A18" s="31"/>
      <c r="B18" s="135"/>
      <c r="C18" s="136"/>
      <c r="D18" s="136"/>
      <c r="E18" s="47"/>
      <c r="F18" s="47" t="s">
        <v>21</v>
      </c>
      <c r="G18" s="48"/>
      <c r="H18" s="49"/>
      <c r="I18" s="50"/>
      <c r="J18" s="50"/>
      <c r="K18" s="50"/>
      <c r="L18" s="51"/>
      <c r="M18" s="44">
        <v>1087.3016211210477</v>
      </c>
      <c r="N18" s="44">
        <v>950.9479730861101</v>
      </c>
      <c r="O18" s="44">
        <v>136.35364803493755</v>
      </c>
      <c r="P18" s="2" t="s">
        <v>0</v>
      </c>
    </row>
    <row r="19" spans="1:16" ht="15">
      <c r="A19" s="7"/>
      <c r="B19" s="206"/>
      <c r="C19" s="174"/>
      <c r="D19" s="174"/>
      <c r="E19" s="144"/>
      <c r="F19" s="174" t="s">
        <v>47</v>
      </c>
      <c r="G19" s="140"/>
      <c r="H19" s="145"/>
      <c r="I19" s="146"/>
      <c r="J19" s="152"/>
      <c r="K19" s="152"/>
      <c r="L19" s="155"/>
      <c r="M19" s="44">
        <v>1848.2703349200547</v>
      </c>
      <c r="N19" s="44">
        <v>538.34545016522179</v>
      </c>
      <c r="O19" s="44">
        <v>1309.9248847548331</v>
      </c>
      <c r="P19" s="2" t="s">
        <v>0</v>
      </c>
    </row>
    <row r="20" spans="1:16" ht="14.25">
      <c r="A20" s="31"/>
      <c r="B20" s="135"/>
      <c r="C20" s="136"/>
      <c r="D20" s="136"/>
      <c r="E20" s="47"/>
      <c r="F20" s="47" t="s">
        <v>55</v>
      </c>
      <c r="G20" s="48"/>
      <c r="H20" s="49"/>
      <c r="I20" s="50"/>
      <c r="J20" s="50"/>
      <c r="K20" s="50"/>
      <c r="L20" s="51"/>
      <c r="M20" s="44">
        <v>43.5143163714773</v>
      </c>
      <c r="N20" s="44">
        <v>58.090525121566998</v>
      </c>
      <c r="O20" s="44">
        <v>-14.5762087500897</v>
      </c>
      <c r="P20" s="2" t="s">
        <v>0</v>
      </c>
    </row>
    <row r="21" spans="1:16" ht="14.25">
      <c r="A21" s="31"/>
      <c r="B21" s="135"/>
      <c r="C21" s="136"/>
      <c r="D21" s="136"/>
      <c r="E21" s="47"/>
      <c r="F21" s="47" t="s">
        <v>58</v>
      </c>
      <c r="G21" s="48"/>
      <c r="H21" s="49"/>
      <c r="I21" s="50"/>
      <c r="J21" s="50"/>
      <c r="K21" s="50"/>
      <c r="L21" s="51"/>
      <c r="M21" s="44">
        <v>134.40784828986082</v>
      </c>
      <c r="N21" s="44">
        <v>12.845520217880859</v>
      </c>
      <c r="O21" s="44">
        <v>121.56232807197996</v>
      </c>
      <c r="P21" s="2" t="s">
        <v>0</v>
      </c>
    </row>
    <row r="22" spans="1:16" ht="14.25">
      <c r="A22" s="31"/>
      <c r="B22" s="135"/>
      <c r="C22" s="136"/>
      <c r="D22" s="136"/>
      <c r="E22" s="47"/>
      <c r="F22" s="47" t="s">
        <v>61</v>
      </c>
      <c r="G22" s="48"/>
      <c r="H22" s="49"/>
      <c r="I22" s="50"/>
      <c r="J22" s="50"/>
      <c r="K22" s="50"/>
      <c r="L22" s="51"/>
      <c r="M22" s="44">
        <v>30.096259188004257</v>
      </c>
      <c r="N22" s="44">
        <v>40.916269986365364</v>
      </c>
      <c r="O22" s="44">
        <v>-10.820010798361107</v>
      </c>
      <c r="P22" s="2" t="s">
        <v>0</v>
      </c>
    </row>
    <row r="23" spans="1:16" ht="14.25">
      <c r="A23" s="31"/>
      <c r="B23" s="135"/>
      <c r="C23" s="136"/>
      <c r="D23" s="136"/>
      <c r="E23" s="47"/>
      <c r="F23" s="47" t="s">
        <v>67</v>
      </c>
      <c r="G23" s="48"/>
      <c r="H23" s="49"/>
      <c r="I23" s="50"/>
      <c r="J23" s="50"/>
      <c r="K23" s="50"/>
      <c r="L23" s="51"/>
      <c r="M23" s="44">
        <v>128.49989064950779</v>
      </c>
      <c r="N23" s="44">
        <v>39.812716778807882</v>
      </c>
      <c r="O23" s="44">
        <v>88.687173870699894</v>
      </c>
      <c r="P23" s="2" t="s">
        <v>0</v>
      </c>
    </row>
    <row r="24" spans="1:16" ht="14.25">
      <c r="A24" s="31"/>
      <c r="B24" s="135"/>
      <c r="C24" s="136"/>
      <c r="D24" s="136"/>
      <c r="E24" s="47"/>
      <c r="F24" s="47" t="s">
        <v>68</v>
      </c>
      <c r="G24" s="110"/>
      <c r="H24" s="49"/>
      <c r="I24" s="50"/>
      <c r="J24" s="50"/>
      <c r="K24" s="50"/>
      <c r="L24" s="51"/>
      <c r="M24" s="44">
        <v>81.436892805762781</v>
      </c>
      <c r="N24" s="44">
        <v>31.962248451152792</v>
      </c>
      <c r="O24" s="44">
        <v>49.474644354609993</v>
      </c>
      <c r="P24" s="2" t="s">
        <v>0</v>
      </c>
    </row>
    <row r="25" spans="1:16" ht="14.25">
      <c r="A25" s="31"/>
      <c r="B25" s="135"/>
      <c r="C25" s="136"/>
      <c r="D25" s="136"/>
      <c r="E25" s="47"/>
      <c r="F25" s="47" t="s">
        <v>71</v>
      </c>
      <c r="G25" s="48"/>
      <c r="H25" s="49"/>
      <c r="I25" s="50"/>
      <c r="J25" s="50"/>
      <c r="K25" s="50"/>
      <c r="L25" s="51"/>
      <c r="M25" s="44">
        <v>13.15933904461842</v>
      </c>
      <c r="N25" s="44">
        <v>34.13968158503539</v>
      </c>
      <c r="O25" s="44">
        <v>-20.98034254041697</v>
      </c>
      <c r="P25" s="2" t="s">
        <v>0</v>
      </c>
    </row>
    <row r="26" spans="1:16" ht="14.25">
      <c r="A26" s="31"/>
      <c r="B26" s="135"/>
      <c r="C26" s="136"/>
      <c r="D26" s="136"/>
      <c r="E26" s="47"/>
      <c r="F26" s="47" t="s">
        <v>72</v>
      </c>
      <c r="G26" s="48"/>
      <c r="H26" s="49"/>
      <c r="I26" s="50"/>
      <c r="J26" s="50"/>
      <c r="K26" s="50"/>
      <c r="L26" s="51"/>
      <c r="M26" s="44">
        <v>1023.4525179659441</v>
      </c>
      <c r="N26" s="44">
        <v>114.60612806992964</v>
      </c>
      <c r="O26" s="44">
        <v>908.84638989601467</v>
      </c>
      <c r="P26" s="2" t="s">
        <v>0</v>
      </c>
    </row>
    <row r="27" spans="1:16" ht="14.25">
      <c r="A27" s="31"/>
      <c r="B27" s="135"/>
      <c r="C27" s="136"/>
      <c r="D27" s="136"/>
      <c r="E27" s="47"/>
      <c r="F27" s="47" t="s">
        <v>94</v>
      </c>
      <c r="G27" s="48"/>
      <c r="H27" s="49"/>
      <c r="I27" s="50"/>
      <c r="J27" s="50"/>
      <c r="K27" s="50"/>
      <c r="L27" s="51"/>
      <c r="M27" s="44">
        <v>8.5789630156132013</v>
      </c>
      <c r="N27" s="44">
        <v>19.578593957701866</v>
      </c>
      <c r="O27" s="44">
        <v>-10.999630942088663</v>
      </c>
      <c r="P27" s="2" t="s">
        <v>0</v>
      </c>
    </row>
    <row r="28" spans="1:16" ht="14.25">
      <c r="A28" s="31"/>
      <c r="B28" s="135"/>
      <c r="C28" s="136"/>
      <c r="D28" s="136"/>
      <c r="E28" s="47"/>
      <c r="F28" s="47" t="s">
        <v>97</v>
      </c>
      <c r="G28" s="48"/>
      <c r="H28" s="49"/>
      <c r="I28" s="50"/>
      <c r="J28" s="50"/>
      <c r="K28" s="50"/>
      <c r="L28" s="51"/>
      <c r="M28" s="44">
        <v>320.81696777919404</v>
      </c>
      <c r="N28" s="44">
        <v>128.89325854215292</v>
      </c>
      <c r="O28" s="44">
        <v>191.92370923704112</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790.89037442291999</v>
      </c>
      <c r="N31" s="44">
        <v>1123.0929820904398</v>
      </c>
      <c r="O31" s="44">
        <v>-332.20260766751989</v>
      </c>
      <c r="P31" s="2"/>
    </row>
    <row r="32" spans="1:16" ht="14.25">
      <c r="A32" s="107"/>
      <c r="B32" s="46"/>
      <c r="C32" s="47"/>
      <c r="D32" s="47"/>
      <c r="E32" s="136"/>
      <c r="F32" s="47" t="s">
        <v>102</v>
      </c>
      <c r="G32" s="48"/>
      <c r="H32" s="49"/>
      <c r="I32" s="50"/>
      <c r="J32" s="50"/>
      <c r="K32" s="50"/>
      <c r="L32" s="51"/>
      <c r="M32" s="44">
        <v>22.186165795849469</v>
      </c>
      <c r="N32" s="44">
        <v>121.20558746843359</v>
      </c>
      <c r="O32" s="44">
        <v>-99.01942167258413</v>
      </c>
      <c r="P32" s="2"/>
    </row>
    <row r="33" spans="1:16" ht="14.25">
      <c r="A33" s="107"/>
      <c r="B33" s="46"/>
      <c r="C33" s="47"/>
      <c r="D33" s="47"/>
      <c r="E33" s="136"/>
      <c r="F33" s="47" t="s">
        <v>160</v>
      </c>
      <c r="G33" s="48"/>
      <c r="H33" s="49"/>
      <c r="I33" s="50"/>
      <c r="J33" s="50"/>
      <c r="K33" s="50"/>
      <c r="L33" s="51"/>
      <c r="M33" s="44">
        <v>768.70420862707056</v>
      </c>
      <c r="N33" s="44">
        <v>1001.8873946220062</v>
      </c>
      <c r="O33" s="44">
        <v>-233.18318599493568</v>
      </c>
      <c r="P33" s="2"/>
    </row>
    <row r="34" spans="1:16" ht="14.25">
      <c r="A34" s="107"/>
      <c r="B34" s="46"/>
      <c r="C34" s="47"/>
      <c r="D34" s="47"/>
      <c r="E34" s="136"/>
      <c r="F34" s="47"/>
      <c r="G34" s="48" t="s">
        <v>161</v>
      </c>
      <c r="H34" s="49"/>
      <c r="I34" s="50"/>
      <c r="J34" s="50"/>
      <c r="K34" s="50"/>
      <c r="L34" s="50"/>
      <c r="M34" s="44">
        <v>262.43198399382169</v>
      </c>
      <c r="N34" s="44">
        <v>621.10652788266691</v>
      </c>
      <c r="O34" s="44">
        <v>-358.67454388884522</v>
      </c>
      <c r="P34" s="2"/>
    </row>
    <row r="35" spans="1:16" ht="14.25">
      <c r="A35" s="107"/>
      <c r="B35" s="46"/>
      <c r="C35" s="47"/>
      <c r="D35" s="47"/>
      <c r="E35" s="136"/>
      <c r="F35" s="47"/>
      <c r="G35" s="48" t="s">
        <v>106</v>
      </c>
      <c r="H35" s="49"/>
      <c r="I35" s="50"/>
      <c r="J35" s="50"/>
      <c r="K35" s="50"/>
      <c r="L35" s="50"/>
      <c r="M35" s="44">
        <v>111.83007446085084</v>
      </c>
      <c r="N35" s="44">
        <v>94.130583282360064</v>
      </c>
      <c r="O35" s="44">
        <v>17.699491178490781</v>
      </c>
      <c r="P35" s="2"/>
    </row>
    <row r="36" spans="1:16" ht="14.25">
      <c r="A36" s="107"/>
      <c r="B36" s="46"/>
      <c r="C36" s="47"/>
      <c r="D36" s="47"/>
      <c r="E36" s="136"/>
      <c r="F36" s="47"/>
      <c r="G36" s="48" t="s">
        <v>162</v>
      </c>
      <c r="H36" s="49"/>
      <c r="I36" s="50"/>
      <c r="J36" s="50"/>
      <c r="K36" s="50"/>
      <c r="L36" s="50"/>
      <c r="M36" s="44">
        <v>394.44215017239787</v>
      </c>
      <c r="N36" s="44">
        <v>286.65028345697914</v>
      </c>
      <c r="O36" s="44">
        <v>107.79186671541875</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336.41361140252258</v>
      </c>
      <c r="N40" s="44">
        <v>210.29786732368092</v>
      </c>
      <c r="O40" s="44">
        <v>126.11574407884167</v>
      </c>
      <c r="P40" s="2" t="s">
        <v>0</v>
      </c>
    </row>
    <row r="41" spans="1:16" ht="14.25">
      <c r="A41" s="107"/>
      <c r="B41" s="46"/>
      <c r="C41" s="47"/>
      <c r="D41" s="47"/>
      <c r="E41" s="136"/>
      <c r="F41" s="47" t="s">
        <v>108</v>
      </c>
      <c r="G41" s="48"/>
      <c r="H41" s="49"/>
      <c r="I41" s="50"/>
      <c r="J41" s="50"/>
      <c r="K41" s="50"/>
      <c r="L41" s="51"/>
      <c r="M41" s="44">
        <v>42.772537307312483</v>
      </c>
      <c r="N41" s="44">
        <v>2.331825777328226</v>
      </c>
      <c r="O41" s="44">
        <v>40.440711529984256</v>
      </c>
      <c r="P41" s="2" t="s">
        <v>0</v>
      </c>
    </row>
    <row r="42" spans="1:16" ht="14.25">
      <c r="A42" s="107"/>
      <c r="B42" s="46"/>
      <c r="C42" s="47"/>
      <c r="D42" s="47"/>
      <c r="E42" s="136"/>
      <c r="F42" s="47" t="s">
        <v>109</v>
      </c>
      <c r="G42" s="48"/>
      <c r="H42" s="49"/>
      <c r="I42" s="50"/>
      <c r="J42" s="50"/>
      <c r="K42" s="50"/>
      <c r="L42" s="51"/>
      <c r="M42" s="44">
        <v>293.64107409521012</v>
      </c>
      <c r="N42" s="44">
        <v>207.96604154635267</v>
      </c>
      <c r="O42" s="44">
        <v>85.67503254885743</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243.93244531621096</v>
      </c>
      <c r="P44" s="2" t="s">
        <v>0</v>
      </c>
    </row>
    <row r="45" spans="1:16" ht="15">
      <c r="A45" s="109"/>
      <c r="B45" s="204"/>
      <c r="C45" s="214" t="s">
        <v>113</v>
      </c>
      <c r="D45" s="163"/>
      <c r="E45" s="156"/>
      <c r="F45" s="163"/>
      <c r="G45" s="192"/>
      <c r="H45" s="193"/>
      <c r="I45" s="194"/>
      <c r="J45" s="192"/>
      <c r="K45" s="192"/>
      <c r="L45" s="195"/>
      <c r="M45" s="44">
        <v>51.620220614618113</v>
      </c>
      <c r="N45" s="44">
        <v>18.491489456220506</v>
      </c>
      <c r="O45" s="44">
        <v>33.128731158397606</v>
      </c>
      <c r="P45" s="2" t="s">
        <v>0</v>
      </c>
    </row>
    <row r="46" spans="1:16" ht="15">
      <c r="A46" s="109"/>
      <c r="B46" s="204"/>
      <c r="C46" s="214" t="s">
        <v>158</v>
      </c>
      <c r="D46" s="163"/>
      <c r="E46" s="156"/>
      <c r="F46" s="163"/>
      <c r="G46" s="192"/>
      <c r="H46" s="193"/>
      <c r="I46" s="194"/>
      <c r="J46" s="192"/>
      <c r="K46" s="192"/>
      <c r="L46" s="195"/>
      <c r="M46" s="44"/>
      <c r="N46" s="21"/>
      <c r="O46" s="44">
        <v>210.80371415781335</v>
      </c>
      <c r="P46" s="2" t="s">
        <v>0</v>
      </c>
    </row>
    <row r="47" spans="1:16" ht="15">
      <c r="A47" s="109"/>
      <c r="B47" s="204"/>
      <c r="C47" s="47"/>
      <c r="D47" s="215" t="s">
        <v>115</v>
      </c>
      <c r="E47" s="216"/>
      <c r="F47" s="215"/>
      <c r="G47" s="217"/>
      <c r="H47" s="218"/>
      <c r="I47" s="219"/>
      <c r="J47" s="217"/>
      <c r="K47" s="48"/>
      <c r="L47" s="51"/>
      <c r="M47" s="44"/>
      <c r="N47" s="21"/>
      <c r="O47" s="44">
        <v>283.07755512802549</v>
      </c>
      <c r="P47" s="2" t="s">
        <v>0</v>
      </c>
    </row>
    <row r="48" spans="1:16" ht="15">
      <c r="A48" s="109"/>
      <c r="B48" s="204"/>
      <c r="C48" s="47"/>
      <c r="D48" s="215"/>
      <c r="E48" s="216" t="s">
        <v>116</v>
      </c>
      <c r="F48" s="215"/>
      <c r="G48" s="217"/>
      <c r="H48" s="218"/>
      <c r="I48" s="219"/>
      <c r="J48" s="217"/>
      <c r="K48" s="48"/>
      <c r="L48" s="51"/>
      <c r="M48" s="44"/>
      <c r="N48" s="21"/>
      <c r="O48" s="44">
        <v>-506.77026145019266</v>
      </c>
      <c r="P48" s="2" t="s">
        <v>0</v>
      </c>
    </row>
    <row r="49" spans="1:16" ht="15">
      <c r="A49" s="109"/>
      <c r="B49" s="204"/>
      <c r="C49" s="47"/>
      <c r="D49" s="215"/>
      <c r="E49" s="216" t="s">
        <v>117</v>
      </c>
      <c r="F49" s="215"/>
      <c r="G49" s="217"/>
      <c r="H49" s="218"/>
      <c r="I49" s="219"/>
      <c r="J49" s="217"/>
      <c r="K49" s="48"/>
      <c r="L49" s="51"/>
      <c r="M49" s="44"/>
      <c r="N49" s="21"/>
      <c r="O49" s="44">
        <v>789.84781657821804</v>
      </c>
      <c r="P49" s="2" t="s">
        <v>0</v>
      </c>
    </row>
    <row r="50" spans="1:16" ht="15">
      <c r="A50" s="109"/>
      <c r="B50" s="204"/>
      <c r="C50" s="47"/>
      <c r="D50" s="215" t="s">
        <v>118</v>
      </c>
      <c r="E50" s="216"/>
      <c r="F50" s="215"/>
      <c r="G50" s="217"/>
      <c r="H50" s="218"/>
      <c r="I50" s="219"/>
      <c r="J50" s="217"/>
      <c r="K50" s="48"/>
      <c r="L50" s="51"/>
      <c r="M50" s="44"/>
      <c r="N50" s="21"/>
      <c r="O50" s="44">
        <v>217.84668377546245</v>
      </c>
      <c r="P50" s="2" t="s">
        <v>0</v>
      </c>
    </row>
    <row r="51" spans="1:16" ht="15">
      <c r="A51" s="109"/>
      <c r="B51" s="204"/>
      <c r="C51" s="47"/>
      <c r="D51" s="215"/>
      <c r="E51" s="216" t="s">
        <v>119</v>
      </c>
      <c r="F51" s="215"/>
      <c r="G51" s="217"/>
      <c r="H51" s="218"/>
      <c r="I51" s="219"/>
      <c r="J51" s="217"/>
      <c r="K51" s="48"/>
      <c r="L51" s="51"/>
      <c r="M51" s="44"/>
      <c r="N51" s="21"/>
      <c r="O51" s="44">
        <v>-467.81507464879701</v>
      </c>
      <c r="P51" s="2" t="s">
        <v>0</v>
      </c>
    </row>
    <row r="52" spans="1:16" ht="15">
      <c r="A52" s="109"/>
      <c r="B52" s="204"/>
      <c r="C52" s="47"/>
      <c r="D52" s="215"/>
      <c r="E52" s="216" t="s">
        <v>120</v>
      </c>
      <c r="F52" s="215"/>
      <c r="G52" s="217"/>
      <c r="H52" s="218"/>
      <c r="I52" s="219"/>
      <c r="J52" s="217"/>
      <c r="K52" s="48"/>
      <c r="L52" s="51"/>
      <c r="M52" s="44"/>
      <c r="N52" s="21"/>
      <c r="O52" s="44">
        <v>685.66175842425946</v>
      </c>
      <c r="P52" s="2" t="s">
        <v>0</v>
      </c>
    </row>
    <row r="53" spans="1:16" ht="15">
      <c r="A53" s="109"/>
      <c r="B53" s="204"/>
      <c r="C53" s="47"/>
      <c r="D53" s="216" t="s">
        <v>121</v>
      </c>
      <c r="E53" s="216"/>
      <c r="F53" s="215"/>
      <c r="G53" s="217"/>
      <c r="H53" s="218"/>
      <c r="I53" s="219"/>
      <c r="J53" s="217"/>
      <c r="K53" s="48"/>
      <c r="L53" s="51"/>
      <c r="M53" s="44"/>
      <c r="N53" s="21"/>
      <c r="O53" s="44">
        <v>14.693972395835113</v>
      </c>
      <c r="P53" s="2"/>
    </row>
    <row r="54" spans="1:16" ht="15">
      <c r="A54" s="109"/>
      <c r="B54" s="204"/>
      <c r="C54" s="47"/>
      <c r="D54" s="215" t="s">
        <v>163</v>
      </c>
      <c r="E54" s="216"/>
      <c r="F54" s="215"/>
      <c r="G54" s="217"/>
      <c r="H54" s="218"/>
      <c r="I54" s="219"/>
      <c r="J54" s="217"/>
      <c r="K54" s="48"/>
      <c r="L54" s="51"/>
      <c r="M54" s="44"/>
      <c r="N54" s="21"/>
      <c r="O54" s="44">
        <v>-494.81097742254065</v>
      </c>
      <c r="P54" s="2" t="s">
        <v>0</v>
      </c>
    </row>
    <row r="55" spans="1:16" ht="15">
      <c r="A55" s="109"/>
      <c r="B55" s="204"/>
      <c r="C55" s="47"/>
      <c r="D55" s="215"/>
      <c r="E55" s="216" t="s">
        <v>119</v>
      </c>
      <c r="F55" s="215"/>
      <c r="G55" s="217"/>
      <c r="H55" s="218"/>
      <c r="I55" s="219"/>
      <c r="J55" s="217"/>
      <c r="K55" s="48"/>
      <c r="L55" s="51"/>
      <c r="M55" s="44"/>
      <c r="N55" s="21"/>
      <c r="O55" s="44">
        <v>-2036.9946384086772</v>
      </c>
      <c r="P55" s="2" t="s">
        <v>0</v>
      </c>
    </row>
    <row r="56" spans="1:16" ht="15">
      <c r="A56" s="109"/>
      <c r="B56" s="204"/>
      <c r="C56" s="47"/>
      <c r="D56" s="215"/>
      <c r="E56" s="216" t="s">
        <v>120</v>
      </c>
      <c r="F56" s="215"/>
      <c r="G56" s="217"/>
      <c r="H56" s="218"/>
      <c r="I56" s="219"/>
      <c r="J56" s="217"/>
      <c r="K56" s="48"/>
      <c r="L56" s="51"/>
      <c r="M56" s="44"/>
      <c r="N56" s="21"/>
      <c r="O56" s="44">
        <v>1542.1836609861366</v>
      </c>
      <c r="P56" s="2" t="s">
        <v>0</v>
      </c>
    </row>
    <row r="57" spans="1:16" ht="14.25">
      <c r="A57" s="109"/>
      <c r="B57" s="46"/>
      <c r="C57" s="47"/>
      <c r="D57" s="215" t="s">
        <v>123</v>
      </c>
      <c r="E57" s="216"/>
      <c r="F57" s="215"/>
      <c r="G57" s="217"/>
      <c r="H57" s="218"/>
      <c r="I57" s="219"/>
      <c r="J57" s="220"/>
      <c r="K57" s="110"/>
      <c r="L57" s="51"/>
      <c r="M57" s="44"/>
      <c r="N57" s="21"/>
      <c r="O57" s="44">
        <v>189.99648028103078</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18.422207376374626</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A63"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2004</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4281.6183679999995</v>
      </c>
      <c r="N9" s="44">
        <v>4650.3601804</v>
      </c>
      <c r="O9" s="21">
        <v>-368.8</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4007.8319849999998</v>
      </c>
      <c r="N11" s="21">
        <v>4455.5636094000001</v>
      </c>
      <c r="O11" s="21">
        <v>-447.73162440000033</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3473.8073299999996</v>
      </c>
      <c r="N13" s="21">
        <v>3677.4942234</v>
      </c>
      <c r="O13" s="21">
        <v>-203.68689340000037</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548.74210799999992</v>
      </c>
      <c r="N15" s="21">
        <v>2441.5832580000001</v>
      </c>
      <c r="O15" s="21">
        <v>-1892.8411500000002</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2925.0652219999997</v>
      </c>
      <c r="N17" s="44">
        <v>1235.9109653999999</v>
      </c>
      <c r="O17" s="21">
        <v>1689.1542565999998</v>
      </c>
      <c r="P17" s="2" t="s">
        <v>0</v>
      </c>
    </row>
    <row r="18" spans="1:16" ht="14.25">
      <c r="A18" s="31"/>
      <c r="B18" s="135"/>
      <c r="C18" s="136"/>
      <c r="D18" s="136"/>
      <c r="E18" s="47"/>
      <c r="F18" s="47" t="s">
        <v>21</v>
      </c>
      <c r="G18" s="48"/>
      <c r="H18" s="49"/>
      <c r="I18" s="50"/>
      <c r="J18" s="50"/>
      <c r="K18" s="50"/>
      <c r="L18" s="51"/>
      <c r="M18" s="44">
        <v>673.02567099999999</v>
      </c>
      <c r="N18" s="44">
        <v>522.16877699999998</v>
      </c>
      <c r="O18" s="21">
        <v>150.85689400000001</v>
      </c>
      <c r="P18" s="2" t="s">
        <v>0</v>
      </c>
    </row>
    <row r="19" spans="1:16" ht="15">
      <c r="A19" s="7"/>
      <c r="B19" s="206"/>
      <c r="C19" s="174"/>
      <c r="D19" s="174"/>
      <c r="E19" s="144"/>
      <c r="F19" s="174" t="s">
        <v>47</v>
      </c>
      <c r="G19" s="140"/>
      <c r="H19" s="145"/>
      <c r="I19" s="146"/>
      <c r="J19" s="152"/>
      <c r="K19" s="152"/>
      <c r="L19" s="155"/>
      <c r="M19" s="44">
        <v>1055.47532</v>
      </c>
      <c r="N19" s="21">
        <v>378.80563800000004</v>
      </c>
      <c r="O19" s="21">
        <v>676.66968199999997</v>
      </c>
      <c r="P19" s="2" t="s">
        <v>0</v>
      </c>
    </row>
    <row r="20" spans="1:16" ht="14.25">
      <c r="A20" s="31"/>
      <c r="B20" s="135"/>
      <c r="C20" s="136"/>
      <c r="D20" s="136"/>
      <c r="E20" s="47"/>
      <c r="F20" s="47" t="s">
        <v>55</v>
      </c>
      <c r="G20" s="48"/>
      <c r="H20" s="49"/>
      <c r="I20" s="50"/>
      <c r="J20" s="50"/>
      <c r="K20" s="50"/>
      <c r="L20" s="51"/>
      <c r="M20" s="44">
        <v>16.439430999999999</v>
      </c>
      <c r="N20" s="21">
        <v>36.608751999999996</v>
      </c>
      <c r="O20" s="21">
        <v>-20.169320999999997</v>
      </c>
      <c r="P20" s="2" t="s">
        <v>0</v>
      </c>
    </row>
    <row r="21" spans="1:16" ht="14.25">
      <c r="A21" s="31"/>
      <c r="B21" s="135"/>
      <c r="C21" s="136"/>
      <c r="D21" s="136"/>
      <c r="E21" s="47"/>
      <c r="F21" s="47" t="s">
        <v>58</v>
      </c>
      <c r="G21" s="48"/>
      <c r="H21" s="49"/>
      <c r="I21" s="50"/>
      <c r="J21" s="50"/>
      <c r="K21" s="50"/>
      <c r="L21" s="51"/>
      <c r="M21" s="44">
        <v>68.349909999999994</v>
      </c>
      <c r="N21" s="21">
        <v>6.8939209999999997</v>
      </c>
      <c r="O21" s="21">
        <v>61.455988999999995</v>
      </c>
      <c r="P21" s="2" t="s">
        <v>0</v>
      </c>
    </row>
    <row r="22" spans="1:16" ht="14.25">
      <c r="A22" s="31"/>
      <c r="B22" s="135"/>
      <c r="C22" s="136"/>
      <c r="D22" s="136"/>
      <c r="E22" s="47"/>
      <c r="F22" s="47" t="s">
        <v>61</v>
      </c>
      <c r="G22" s="48"/>
      <c r="H22" s="49"/>
      <c r="I22" s="50"/>
      <c r="J22" s="50"/>
      <c r="K22" s="50"/>
      <c r="L22" s="51"/>
      <c r="M22" s="44">
        <v>20.934508000000001</v>
      </c>
      <c r="N22" s="21">
        <v>33.336632000000002</v>
      </c>
      <c r="O22" s="21">
        <v>-12.402124000000001</v>
      </c>
      <c r="P22" s="2" t="s">
        <v>0</v>
      </c>
    </row>
    <row r="23" spans="1:16" ht="14.25">
      <c r="A23" s="31"/>
      <c r="B23" s="135"/>
      <c r="C23" s="136"/>
      <c r="D23" s="136"/>
      <c r="E23" s="47"/>
      <c r="F23" s="47" t="s">
        <v>67</v>
      </c>
      <c r="G23" s="48"/>
      <c r="H23" s="49"/>
      <c r="I23" s="50"/>
      <c r="J23" s="50"/>
      <c r="K23" s="50"/>
      <c r="L23" s="51"/>
      <c r="M23" s="44">
        <v>102.774185</v>
      </c>
      <c r="N23" s="21">
        <v>46.833156000000002</v>
      </c>
      <c r="O23" s="21">
        <v>55.941029</v>
      </c>
      <c r="P23" s="2" t="s">
        <v>0</v>
      </c>
    </row>
    <row r="24" spans="1:16" ht="14.25">
      <c r="A24" s="31"/>
      <c r="B24" s="135"/>
      <c r="C24" s="136"/>
      <c r="D24" s="136"/>
      <c r="E24" s="47"/>
      <c r="F24" s="47" t="s">
        <v>68</v>
      </c>
      <c r="G24" s="110"/>
      <c r="H24" s="49"/>
      <c r="I24" s="50"/>
      <c r="J24" s="50"/>
      <c r="K24" s="50"/>
      <c r="L24" s="51"/>
      <c r="M24" s="44">
        <v>115.490274</v>
      </c>
      <c r="N24" s="21">
        <v>15.207972000000002</v>
      </c>
      <c r="O24" s="21">
        <v>100.282302</v>
      </c>
      <c r="P24" s="2" t="s">
        <v>0</v>
      </c>
    </row>
    <row r="25" spans="1:16" ht="14.25">
      <c r="A25" s="31"/>
      <c r="B25" s="135"/>
      <c r="C25" s="136"/>
      <c r="D25" s="136"/>
      <c r="E25" s="47"/>
      <c r="F25" s="47" t="s">
        <v>71</v>
      </c>
      <c r="G25" s="48"/>
      <c r="H25" s="49"/>
      <c r="I25" s="50"/>
      <c r="J25" s="50"/>
      <c r="K25" s="50"/>
      <c r="L25" s="51"/>
      <c r="M25" s="44">
        <v>8.2870889999999999</v>
      </c>
      <c r="N25" s="21">
        <v>25.046662000000001</v>
      </c>
      <c r="O25" s="21">
        <v>-16.759573000000003</v>
      </c>
      <c r="P25" s="2" t="s">
        <v>0</v>
      </c>
    </row>
    <row r="26" spans="1:16" ht="14.25">
      <c r="A26" s="31"/>
      <c r="B26" s="135"/>
      <c r="C26" s="136"/>
      <c r="D26" s="136"/>
      <c r="E26" s="47"/>
      <c r="F26" s="47" t="s">
        <v>72</v>
      </c>
      <c r="G26" s="48"/>
      <c r="H26" s="49"/>
      <c r="I26" s="50"/>
      <c r="J26" s="50"/>
      <c r="K26" s="50"/>
      <c r="L26" s="51"/>
      <c r="M26" s="44">
        <v>685.08325300000001</v>
      </c>
      <c r="N26" s="21">
        <v>105.530708</v>
      </c>
      <c r="O26" s="21">
        <v>579.55254500000001</v>
      </c>
      <c r="P26" s="2" t="s">
        <v>0</v>
      </c>
    </row>
    <row r="27" spans="1:16" ht="14.25">
      <c r="A27" s="31"/>
      <c r="B27" s="135"/>
      <c r="C27" s="136"/>
      <c r="D27" s="136"/>
      <c r="E27" s="47"/>
      <c r="F27" s="47" t="s">
        <v>94</v>
      </c>
      <c r="G27" s="48"/>
      <c r="H27" s="49"/>
      <c r="I27" s="50"/>
      <c r="J27" s="50"/>
      <c r="K27" s="50"/>
      <c r="L27" s="51"/>
      <c r="M27" s="44">
        <v>11.570868000000001</v>
      </c>
      <c r="N27" s="21">
        <v>22.708810400000001</v>
      </c>
      <c r="O27" s="21">
        <v>-11.1379424</v>
      </c>
      <c r="P27" s="2" t="s">
        <v>0</v>
      </c>
    </row>
    <row r="28" spans="1:16" ht="14.25">
      <c r="A28" s="31"/>
      <c r="B28" s="135"/>
      <c r="C28" s="136"/>
      <c r="D28" s="136"/>
      <c r="E28" s="47"/>
      <c r="F28" s="47" t="s">
        <v>97</v>
      </c>
      <c r="G28" s="48"/>
      <c r="H28" s="49"/>
      <c r="I28" s="50"/>
      <c r="J28" s="50"/>
      <c r="K28" s="50"/>
      <c r="L28" s="51"/>
      <c r="M28" s="44">
        <v>167.634713</v>
      </c>
      <c r="N28" s="21">
        <v>42.769936999999999</v>
      </c>
      <c r="O28" s="21">
        <v>124.86477600000001</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534.02465500000005</v>
      </c>
      <c r="N31" s="44">
        <v>778.06938600000012</v>
      </c>
      <c r="O31" s="21">
        <v>-244.04473100000007</v>
      </c>
      <c r="P31" s="2"/>
    </row>
    <row r="32" spans="1:16" ht="14.25">
      <c r="A32" s="107"/>
      <c r="B32" s="46"/>
      <c r="C32" s="47"/>
      <c r="D32" s="47"/>
      <c r="E32" s="136"/>
      <c r="F32" s="47" t="s">
        <v>102</v>
      </c>
      <c r="G32" s="48"/>
      <c r="H32" s="49"/>
      <c r="I32" s="50"/>
      <c r="J32" s="50"/>
      <c r="K32" s="50"/>
      <c r="L32" s="51"/>
      <c r="M32" s="44">
        <v>15.428475999999998</v>
      </c>
      <c r="N32" s="21">
        <v>73.05694299999999</v>
      </c>
      <c r="O32" s="21">
        <v>-57.628466999999993</v>
      </c>
      <c r="P32" s="2"/>
    </row>
    <row r="33" spans="1:16" ht="14.25">
      <c r="A33" s="107"/>
      <c r="B33" s="46"/>
      <c r="C33" s="47"/>
      <c r="D33" s="47"/>
      <c r="E33" s="136"/>
      <c r="F33" s="47" t="s">
        <v>160</v>
      </c>
      <c r="G33" s="48"/>
      <c r="H33" s="49"/>
      <c r="I33" s="50"/>
      <c r="J33" s="50"/>
      <c r="K33" s="50"/>
      <c r="L33" s="51"/>
      <c r="M33" s="44">
        <v>518.59617900000001</v>
      </c>
      <c r="N33" s="44">
        <v>705.01244300000008</v>
      </c>
      <c r="O33" s="21">
        <v>-186.41626400000007</v>
      </c>
      <c r="P33" s="2"/>
    </row>
    <row r="34" spans="1:16" ht="14.25">
      <c r="A34" s="107"/>
      <c r="B34" s="46"/>
      <c r="C34" s="47"/>
      <c r="D34" s="47"/>
      <c r="E34" s="136"/>
      <c r="F34" s="47"/>
      <c r="G34" s="48" t="s">
        <v>161</v>
      </c>
      <c r="H34" s="49"/>
      <c r="I34" s="50"/>
      <c r="J34" s="50"/>
      <c r="K34" s="50"/>
      <c r="L34" s="50"/>
      <c r="M34" s="44">
        <v>174.352509</v>
      </c>
      <c r="N34" s="21">
        <v>435.092376</v>
      </c>
      <c r="O34" s="21">
        <v>-260.739867</v>
      </c>
      <c r="P34" s="2"/>
    </row>
    <row r="35" spans="1:16" ht="14.25">
      <c r="A35" s="107"/>
      <c r="B35" s="46"/>
      <c r="C35" s="47"/>
      <c r="D35" s="47"/>
      <c r="E35" s="136"/>
      <c r="F35" s="47"/>
      <c r="G35" s="48" t="s">
        <v>106</v>
      </c>
      <c r="H35" s="49"/>
      <c r="I35" s="50"/>
      <c r="J35" s="50"/>
      <c r="K35" s="50"/>
      <c r="L35" s="50"/>
      <c r="M35" s="166">
        <v>88.838774999999998</v>
      </c>
      <c r="N35" s="85">
        <v>107.077405</v>
      </c>
      <c r="O35" s="85">
        <v>-18.238630000000001</v>
      </c>
      <c r="P35" s="2"/>
    </row>
    <row r="36" spans="1:16" ht="14.25">
      <c r="A36" s="107"/>
      <c r="B36" s="46"/>
      <c r="C36" s="47"/>
      <c r="D36" s="47"/>
      <c r="E36" s="136"/>
      <c r="F36" s="47"/>
      <c r="G36" s="48" t="s">
        <v>162</v>
      </c>
      <c r="H36" s="49"/>
      <c r="I36" s="50"/>
      <c r="J36" s="50"/>
      <c r="K36" s="50"/>
      <c r="L36" s="50"/>
      <c r="M36" s="166">
        <v>255.40489500000001</v>
      </c>
      <c r="N36" s="85">
        <v>162.84266200000002</v>
      </c>
      <c r="O36" s="85">
        <v>92.562232999999992</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273.786383</v>
      </c>
      <c r="N40" s="21">
        <v>194.796571</v>
      </c>
      <c r="O40" s="21">
        <v>78.989812000000001</v>
      </c>
      <c r="P40" s="2" t="s">
        <v>0</v>
      </c>
    </row>
    <row r="41" spans="1:16" ht="14.25">
      <c r="A41" s="107"/>
      <c r="B41" s="46"/>
      <c r="C41" s="47"/>
      <c r="D41" s="47"/>
      <c r="E41" s="136"/>
      <c r="F41" s="47" t="s">
        <v>108</v>
      </c>
      <c r="G41" s="48"/>
      <c r="H41" s="49"/>
      <c r="I41" s="50"/>
      <c r="J41" s="50"/>
      <c r="K41" s="50"/>
      <c r="L41" s="51"/>
      <c r="M41" s="44">
        <v>81.817239999999998</v>
      </c>
      <c r="N41" s="21">
        <v>61.439647999999998</v>
      </c>
      <c r="O41" s="21">
        <v>20.377592</v>
      </c>
      <c r="P41" s="2" t="s">
        <v>0</v>
      </c>
    </row>
    <row r="42" spans="1:16" ht="14.25">
      <c r="A42" s="107"/>
      <c r="B42" s="46"/>
      <c r="C42" s="47"/>
      <c r="D42" s="47"/>
      <c r="E42" s="136"/>
      <c r="F42" s="47" t="s">
        <v>109</v>
      </c>
      <c r="G42" s="48"/>
      <c r="H42" s="49"/>
      <c r="I42" s="50"/>
      <c r="J42" s="50"/>
      <c r="K42" s="50"/>
      <c r="L42" s="51"/>
      <c r="M42" s="44">
        <v>191.969143</v>
      </c>
      <c r="N42" s="21">
        <v>133.35692299999999</v>
      </c>
      <c r="O42" s="21">
        <v>58.612220000000008</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304.64971199999997</v>
      </c>
      <c r="P44" s="2" t="s">
        <v>0</v>
      </c>
    </row>
    <row r="45" spans="1:16" ht="15">
      <c r="A45" s="109"/>
      <c r="B45" s="204"/>
      <c r="C45" s="214" t="s">
        <v>113</v>
      </c>
      <c r="D45" s="163"/>
      <c r="E45" s="156"/>
      <c r="F45" s="163"/>
      <c r="G45" s="192"/>
      <c r="H45" s="193"/>
      <c r="I45" s="194"/>
      <c r="J45" s="192"/>
      <c r="K45" s="192"/>
      <c r="L45" s="195"/>
      <c r="M45" s="44">
        <v>90.044251000000003</v>
      </c>
      <c r="N45" s="21">
        <v>27.110588</v>
      </c>
      <c r="O45" s="21">
        <v>62.933662999999996</v>
      </c>
      <c r="P45" s="2" t="s">
        <v>0</v>
      </c>
    </row>
    <row r="46" spans="1:16" ht="15">
      <c r="A46" s="109"/>
      <c r="B46" s="204"/>
      <c r="C46" s="214" t="s">
        <v>158</v>
      </c>
      <c r="D46" s="163"/>
      <c r="E46" s="156"/>
      <c r="F46" s="163"/>
      <c r="G46" s="192"/>
      <c r="H46" s="193"/>
      <c r="I46" s="194"/>
      <c r="J46" s="192"/>
      <c r="K46" s="192"/>
      <c r="L46" s="195"/>
      <c r="M46" s="44"/>
      <c r="N46" s="21"/>
      <c r="O46" s="21">
        <v>241.716049</v>
      </c>
      <c r="P46" s="2" t="s">
        <v>0</v>
      </c>
    </row>
    <row r="47" spans="1:16" ht="15">
      <c r="A47" s="109"/>
      <c r="B47" s="204"/>
      <c r="C47" s="47"/>
      <c r="D47" s="215" t="s">
        <v>115</v>
      </c>
      <c r="E47" s="216"/>
      <c r="F47" s="215"/>
      <c r="G47" s="217"/>
      <c r="H47" s="218"/>
      <c r="I47" s="219"/>
      <c r="J47" s="217"/>
      <c r="K47" s="48"/>
      <c r="L47" s="51"/>
      <c r="M47" s="44"/>
      <c r="N47" s="21"/>
      <c r="O47" s="21">
        <v>185.91604900000004</v>
      </c>
      <c r="P47" s="2" t="s">
        <v>0</v>
      </c>
    </row>
    <row r="48" spans="1:16" ht="15">
      <c r="A48" s="109"/>
      <c r="B48" s="204"/>
      <c r="C48" s="47"/>
      <c r="D48" s="215"/>
      <c r="E48" s="216" t="s">
        <v>116</v>
      </c>
      <c r="F48" s="215"/>
      <c r="G48" s="217"/>
      <c r="H48" s="218"/>
      <c r="I48" s="219"/>
      <c r="J48" s="217"/>
      <c r="K48" s="48"/>
      <c r="L48" s="51"/>
      <c r="M48" s="44"/>
      <c r="N48" s="21"/>
      <c r="O48" s="21">
        <v>-325.04532499999999</v>
      </c>
      <c r="P48" s="2" t="s">
        <v>0</v>
      </c>
    </row>
    <row r="49" spans="1:16" ht="15">
      <c r="A49" s="109"/>
      <c r="B49" s="204"/>
      <c r="C49" s="47"/>
      <c r="D49" s="215"/>
      <c r="E49" s="216" t="s">
        <v>117</v>
      </c>
      <c r="F49" s="215"/>
      <c r="G49" s="217"/>
      <c r="H49" s="218"/>
      <c r="I49" s="219"/>
      <c r="J49" s="217"/>
      <c r="K49" s="48"/>
      <c r="L49" s="51"/>
      <c r="M49" s="44"/>
      <c r="N49" s="21"/>
      <c r="O49" s="21">
        <v>510.96137400000003</v>
      </c>
      <c r="P49" s="2" t="s">
        <v>0</v>
      </c>
    </row>
    <row r="50" spans="1:16" ht="15">
      <c r="A50" s="109"/>
      <c r="B50" s="204"/>
      <c r="C50" s="47"/>
      <c r="D50" s="215" t="s">
        <v>118</v>
      </c>
      <c r="E50" s="216"/>
      <c r="F50" s="215"/>
      <c r="G50" s="217"/>
      <c r="H50" s="218"/>
      <c r="I50" s="219"/>
      <c r="J50" s="217"/>
      <c r="K50" s="48"/>
      <c r="L50" s="51"/>
      <c r="M50" s="44"/>
      <c r="N50" s="21"/>
      <c r="O50" s="21">
        <v>531.79999999999995</v>
      </c>
      <c r="P50" s="2" t="s">
        <v>0</v>
      </c>
    </row>
    <row r="51" spans="1:16" ht="15">
      <c r="A51" s="109"/>
      <c r="B51" s="204"/>
      <c r="C51" s="47"/>
      <c r="D51" s="215"/>
      <c r="E51" s="216" t="s">
        <v>119</v>
      </c>
      <c r="F51" s="215"/>
      <c r="G51" s="217"/>
      <c r="H51" s="218"/>
      <c r="I51" s="219"/>
      <c r="J51" s="217"/>
      <c r="K51" s="48"/>
      <c r="L51" s="51"/>
      <c r="M51" s="44"/>
      <c r="N51" s="21"/>
      <c r="O51" s="21">
        <v>-859.9</v>
      </c>
      <c r="P51" s="2" t="s">
        <v>0</v>
      </c>
    </row>
    <row r="52" spans="1:16" ht="15">
      <c r="A52" s="109"/>
      <c r="B52" s="204"/>
      <c r="C52" s="47"/>
      <c r="D52" s="215"/>
      <c r="E52" s="216" t="s">
        <v>120</v>
      </c>
      <c r="F52" s="215"/>
      <c r="G52" s="217"/>
      <c r="H52" s="218"/>
      <c r="I52" s="219"/>
      <c r="J52" s="217"/>
      <c r="K52" s="48"/>
      <c r="L52" s="51"/>
      <c r="M52" s="44"/>
      <c r="N52" s="21"/>
      <c r="O52" s="21">
        <v>1391.7</v>
      </c>
      <c r="P52" s="2" t="s">
        <v>0</v>
      </c>
    </row>
    <row r="53" spans="1:16" ht="15">
      <c r="A53" s="109"/>
      <c r="B53" s="204"/>
      <c r="C53" s="47"/>
      <c r="D53" s="216" t="s">
        <v>121</v>
      </c>
      <c r="E53" s="216"/>
      <c r="F53" s="215"/>
      <c r="G53" s="217"/>
      <c r="H53" s="218"/>
      <c r="I53" s="219"/>
      <c r="J53" s="217"/>
      <c r="K53" s="48"/>
      <c r="L53" s="51"/>
      <c r="M53" s="44"/>
      <c r="N53" s="21"/>
      <c r="O53" s="21">
        <v>-21.2</v>
      </c>
      <c r="P53" s="2"/>
    </row>
    <row r="54" spans="1:16" ht="15">
      <c r="A54" s="109"/>
      <c r="B54" s="204"/>
      <c r="C54" s="47"/>
      <c r="D54" s="215" t="s">
        <v>163</v>
      </c>
      <c r="E54" s="216"/>
      <c r="F54" s="215"/>
      <c r="G54" s="217"/>
      <c r="H54" s="218"/>
      <c r="I54" s="219"/>
      <c r="J54" s="217"/>
      <c r="K54" s="48"/>
      <c r="L54" s="51"/>
      <c r="M54" s="44"/>
      <c r="N54" s="21"/>
      <c r="O54" s="21">
        <v>-275.5</v>
      </c>
      <c r="P54" s="2" t="s">
        <v>0</v>
      </c>
    </row>
    <row r="55" spans="1:16" ht="15">
      <c r="A55" s="109"/>
      <c r="B55" s="204"/>
      <c r="C55" s="47"/>
      <c r="D55" s="215"/>
      <c r="E55" s="216" t="s">
        <v>119</v>
      </c>
      <c r="F55" s="215"/>
      <c r="G55" s="217"/>
      <c r="H55" s="218"/>
      <c r="I55" s="219"/>
      <c r="J55" s="217"/>
      <c r="K55" s="48"/>
      <c r="L55" s="51"/>
      <c r="M55" s="44"/>
      <c r="N55" s="21"/>
      <c r="O55" s="21">
        <v>-1447.6</v>
      </c>
      <c r="P55" s="2" t="s">
        <v>0</v>
      </c>
    </row>
    <row r="56" spans="1:16" ht="15">
      <c r="A56" s="109"/>
      <c r="B56" s="204"/>
      <c r="C56" s="47"/>
      <c r="D56" s="215"/>
      <c r="E56" s="216" t="s">
        <v>120</v>
      </c>
      <c r="F56" s="215"/>
      <c r="G56" s="217"/>
      <c r="H56" s="218"/>
      <c r="I56" s="219"/>
      <c r="J56" s="217"/>
      <c r="K56" s="48"/>
      <c r="L56" s="51"/>
      <c r="M56" s="44"/>
      <c r="N56" s="21"/>
      <c r="O56" s="21">
        <v>1172.0999999999999</v>
      </c>
      <c r="P56" s="2" t="s">
        <v>0</v>
      </c>
    </row>
    <row r="57" spans="1:16" ht="14.25">
      <c r="A57" s="109"/>
      <c r="B57" s="46"/>
      <c r="C57" s="47"/>
      <c r="D57" s="215" t="s">
        <v>123</v>
      </c>
      <c r="E57" s="216"/>
      <c r="F57" s="215"/>
      <c r="G57" s="217"/>
      <c r="H57" s="218"/>
      <c r="I57" s="219"/>
      <c r="J57" s="220"/>
      <c r="K57" s="110"/>
      <c r="L57" s="51"/>
      <c r="M57" s="44"/>
      <c r="N57" s="21"/>
      <c r="O57" s="21">
        <v>-179.3</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64.099999999999994</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2004</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7315.5793149875099</v>
      </c>
      <c r="N9" s="44">
        <v>7945.6121071498137</v>
      </c>
      <c r="O9" s="44">
        <v>-630.13221157953376</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6847.7875063645406</v>
      </c>
      <c r="N11" s="44">
        <v>7612.7824051640773</v>
      </c>
      <c r="O11" s="44">
        <v>-764.99489879953728</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5935.3522111011252</v>
      </c>
      <c r="N13" s="44">
        <v>6283.3719307538013</v>
      </c>
      <c r="O13" s="44">
        <v>-348.01971965267614</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937.5815566726011</v>
      </c>
      <c r="N15" s="44">
        <v>4171.6926738587399</v>
      </c>
      <c r="O15" s="44">
        <v>-3234.1111171861389</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4997.7706544285238</v>
      </c>
      <c r="N17" s="44">
        <v>2111.6792568950609</v>
      </c>
      <c r="O17" s="44">
        <v>2886.0913975334629</v>
      </c>
      <c r="P17" s="2" t="s">
        <v>0</v>
      </c>
    </row>
    <row r="18" spans="1:16" ht="14.25">
      <c r="A18" s="31"/>
      <c r="B18" s="135"/>
      <c r="C18" s="136"/>
      <c r="D18" s="136"/>
      <c r="E18" s="47"/>
      <c r="F18" s="47" t="s">
        <v>21</v>
      </c>
      <c r="G18" s="48"/>
      <c r="H18" s="49"/>
      <c r="I18" s="50"/>
      <c r="J18" s="50"/>
      <c r="K18" s="50"/>
      <c r="L18" s="51"/>
      <c r="M18" s="44">
        <v>1149.932631553768</v>
      </c>
      <c r="N18" s="44">
        <v>892.17832502383499</v>
      </c>
      <c r="O18" s="44">
        <v>257.75430652993305</v>
      </c>
      <c r="P18" s="2" t="s">
        <v>0</v>
      </c>
    </row>
    <row r="19" spans="1:16" ht="15">
      <c r="A19" s="7"/>
      <c r="B19" s="206"/>
      <c r="C19" s="174"/>
      <c r="D19" s="174"/>
      <c r="E19" s="144"/>
      <c r="F19" s="174" t="s">
        <v>47</v>
      </c>
      <c r="G19" s="140"/>
      <c r="H19" s="145"/>
      <c r="I19" s="146"/>
      <c r="J19" s="152"/>
      <c r="K19" s="152"/>
      <c r="L19" s="155"/>
      <c r="M19" s="44">
        <v>1803.3866530889807</v>
      </c>
      <c r="N19" s="44">
        <v>647.22785908822209</v>
      </c>
      <c r="O19" s="44">
        <v>1156.1587940007587</v>
      </c>
      <c r="P19" s="2" t="s">
        <v>0</v>
      </c>
    </row>
    <row r="20" spans="1:16" ht="14.25">
      <c r="A20" s="31"/>
      <c r="B20" s="135"/>
      <c r="C20" s="136"/>
      <c r="D20" s="136"/>
      <c r="E20" s="47"/>
      <c r="F20" s="47" t="s">
        <v>55</v>
      </c>
      <c r="G20" s="48"/>
      <c r="H20" s="49"/>
      <c r="I20" s="50"/>
      <c r="J20" s="50"/>
      <c r="K20" s="50"/>
      <c r="L20" s="51"/>
      <c r="M20" s="44">
        <v>28.088435502004188</v>
      </c>
      <c r="N20" s="44">
        <v>62.549766434182963</v>
      </c>
      <c r="O20" s="44">
        <v>-34.461330932178768</v>
      </c>
      <c r="P20" s="2" t="s">
        <v>0</v>
      </c>
    </row>
    <row r="21" spans="1:16" ht="14.25">
      <c r="A21" s="31"/>
      <c r="B21" s="135"/>
      <c r="C21" s="136"/>
      <c r="D21" s="136"/>
      <c r="E21" s="47"/>
      <c r="F21" s="47" t="s">
        <v>58</v>
      </c>
      <c r="G21" s="48"/>
      <c r="H21" s="49"/>
      <c r="I21" s="50"/>
      <c r="J21" s="50"/>
      <c r="K21" s="50"/>
      <c r="L21" s="51"/>
      <c r="M21" s="44">
        <v>116.7827547439319</v>
      </c>
      <c r="N21" s="44">
        <v>11.778963357333488</v>
      </c>
      <c r="O21" s="44">
        <v>105.00379138659841</v>
      </c>
      <c r="P21" s="2" t="s">
        <v>0</v>
      </c>
    </row>
    <row r="22" spans="1:16" ht="14.25">
      <c r="A22" s="31"/>
      <c r="B22" s="135"/>
      <c r="C22" s="136"/>
      <c r="D22" s="136"/>
      <c r="E22" s="47"/>
      <c r="F22" s="47" t="s">
        <v>61</v>
      </c>
      <c r="G22" s="48"/>
      <c r="H22" s="49"/>
      <c r="I22" s="50"/>
      <c r="J22" s="50"/>
      <c r="K22" s="50"/>
      <c r="L22" s="51"/>
      <c r="M22" s="44">
        <v>35.768730543301089</v>
      </c>
      <c r="N22" s="44">
        <v>56.959017485827161</v>
      </c>
      <c r="O22" s="44">
        <v>-21.190286942526068</v>
      </c>
      <c r="P22" s="2" t="s">
        <v>0</v>
      </c>
    </row>
    <row r="23" spans="1:16" ht="14.25">
      <c r="A23" s="31"/>
      <c r="B23" s="135"/>
      <c r="C23" s="136"/>
      <c r="D23" s="136"/>
      <c r="E23" s="47"/>
      <c r="F23" s="47" t="s">
        <v>67</v>
      </c>
      <c r="G23" s="48"/>
      <c r="H23" s="49"/>
      <c r="I23" s="50"/>
      <c r="J23" s="50"/>
      <c r="K23" s="50"/>
      <c r="L23" s="51"/>
      <c r="M23" s="44">
        <v>175.60012062726179</v>
      </c>
      <c r="N23" s="44">
        <v>80.019197845795318</v>
      </c>
      <c r="O23" s="44">
        <v>95.580922781466469</v>
      </c>
      <c r="P23" s="2" t="s">
        <v>0</v>
      </c>
    </row>
    <row r="24" spans="1:16" ht="14.25">
      <c r="A24" s="31"/>
      <c r="B24" s="135"/>
      <c r="C24" s="136"/>
      <c r="D24" s="136"/>
      <c r="E24" s="47"/>
      <c r="F24" s="47" t="s">
        <v>68</v>
      </c>
      <c r="G24" s="110"/>
      <c r="H24" s="49"/>
      <c r="I24" s="50"/>
      <c r="J24" s="50"/>
      <c r="K24" s="50"/>
      <c r="L24" s="51"/>
      <c r="M24" s="44">
        <v>197.3268486213295</v>
      </c>
      <c r="N24" s="44">
        <v>25.984362879608529</v>
      </c>
      <c r="O24" s="44">
        <v>171.34248574172099</v>
      </c>
      <c r="P24" s="2" t="s">
        <v>0</v>
      </c>
    </row>
    <row r="25" spans="1:16" ht="14.25">
      <c r="A25" s="31"/>
      <c r="B25" s="135"/>
      <c r="C25" s="136"/>
      <c r="D25" s="136"/>
      <c r="E25" s="47"/>
      <c r="F25" s="47" t="s">
        <v>71</v>
      </c>
      <c r="G25" s="48"/>
      <c r="H25" s="49"/>
      <c r="I25" s="50"/>
      <c r="J25" s="50"/>
      <c r="K25" s="50"/>
      <c r="L25" s="51"/>
      <c r="M25" s="44">
        <v>14.159332210212654</v>
      </c>
      <c r="N25" s="44">
        <v>42.794762794861896</v>
      </c>
      <c r="O25" s="44">
        <v>-28.635430584649249</v>
      </c>
      <c r="P25" s="2" t="s">
        <v>0</v>
      </c>
    </row>
    <row r="26" spans="1:16" ht="14.25">
      <c r="A26" s="31"/>
      <c r="B26" s="135"/>
      <c r="C26" s="136"/>
      <c r="D26" s="136"/>
      <c r="E26" s="47"/>
      <c r="F26" s="47" t="s">
        <v>72</v>
      </c>
      <c r="G26" s="48"/>
      <c r="H26" s="49"/>
      <c r="I26" s="50"/>
      <c r="J26" s="50"/>
      <c r="K26" s="50"/>
      <c r="L26" s="51"/>
      <c r="M26" s="44">
        <v>1170.5342335384796</v>
      </c>
      <c r="N26" s="44">
        <v>180.30991979824836</v>
      </c>
      <c r="O26" s="44">
        <v>990.2243137402312</v>
      </c>
      <c r="P26" s="2" t="s">
        <v>0</v>
      </c>
    </row>
    <row r="27" spans="1:16" ht="14.25">
      <c r="A27" s="31"/>
      <c r="B27" s="135"/>
      <c r="C27" s="136"/>
      <c r="D27" s="136"/>
      <c r="E27" s="47"/>
      <c r="F27" s="47" t="s">
        <v>94</v>
      </c>
      <c r="G27" s="48"/>
      <c r="H27" s="49"/>
      <c r="I27" s="50"/>
      <c r="J27" s="50"/>
      <c r="K27" s="50"/>
      <c r="L27" s="51"/>
      <c r="M27" s="44">
        <v>19.770001742773474</v>
      </c>
      <c r="N27" s="44">
        <v>38.800306181378296</v>
      </c>
      <c r="O27" s="44">
        <v>-19.030304438604826</v>
      </c>
      <c r="P27" s="2" t="s">
        <v>0</v>
      </c>
    </row>
    <row r="28" spans="1:16" ht="14.25">
      <c r="A28" s="31"/>
      <c r="B28" s="135"/>
      <c r="C28" s="136"/>
      <c r="D28" s="136"/>
      <c r="E28" s="47"/>
      <c r="F28" s="47" t="s">
        <v>97</v>
      </c>
      <c r="G28" s="48"/>
      <c r="H28" s="49"/>
      <c r="I28" s="50"/>
      <c r="J28" s="50"/>
      <c r="K28" s="50"/>
      <c r="L28" s="51"/>
      <c r="M28" s="44">
        <v>286.42091225648159</v>
      </c>
      <c r="N28" s="44">
        <v>73.076776005768238</v>
      </c>
      <c r="O28" s="44">
        <v>213.34413625071338</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912.43529526341524</v>
      </c>
      <c r="N31" s="44">
        <v>1329.4104744102765</v>
      </c>
      <c r="O31" s="44">
        <v>-416.97517914686125</v>
      </c>
      <c r="P31" s="2"/>
    </row>
    <row r="32" spans="1:16" ht="14.25">
      <c r="A32" s="107"/>
      <c r="B32" s="46"/>
      <c r="C32" s="47"/>
      <c r="D32" s="47"/>
      <c r="E32" s="136"/>
      <c r="F32" s="47" t="s">
        <v>102</v>
      </c>
      <c r="G32" s="48"/>
      <c r="H32" s="49"/>
      <c r="I32" s="50"/>
      <c r="J32" s="50"/>
      <c r="K32" s="50"/>
      <c r="L32" s="51"/>
      <c r="M32" s="44">
        <v>26.361116331837735</v>
      </c>
      <c r="N32" s="44">
        <v>124.82519811233712</v>
      </c>
      <c r="O32" s="44">
        <v>-98.464081780499384</v>
      </c>
      <c r="P32" s="2"/>
    </row>
    <row r="33" spans="1:16" ht="14.25">
      <c r="A33" s="107"/>
      <c r="B33" s="46"/>
      <c r="C33" s="47"/>
      <c r="D33" s="47"/>
      <c r="E33" s="136"/>
      <c r="F33" s="47" t="s">
        <v>160</v>
      </c>
      <c r="G33" s="48"/>
      <c r="H33" s="49"/>
      <c r="I33" s="50"/>
      <c r="J33" s="50"/>
      <c r="K33" s="50"/>
      <c r="L33" s="51"/>
      <c r="M33" s="44">
        <v>886.07417893157742</v>
      </c>
      <c r="N33" s="44">
        <v>1204.5852762979393</v>
      </c>
      <c r="O33" s="44">
        <v>-318.51109736636187</v>
      </c>
      <c r="P33" s="2"/>
    </row>
    <row r="34" spans="1:16" ht="14.25">
      <c r="A34" s="107"/>
      <c r="B34" s="46"/>
      <c r="C34" s="47"/>
      <c r="D34" s="47"/>
      <c r="E34" s="136"/>
      <c r="F34" s="47"/>
      <c r="G34" s="48" t="s">
        <v>161</v>
      </c>
      <c r="H34" s="49"/>
      <c r="I34" s="50"/>
      <c r="J34" s="50"/>
      <c r="K34" s="50"/>
      <c r="L34" s="50"/>
      <c r="M34" s="44">
        <v>297.8989481849527</v>
      </c>
      <c r="N34" s="44">
        <v>743.39946076538513</v>
      </c>
      <c r="O34" s="44">
        <v>-445.50051258043243</v>
      </c>
      <c r="P34" s="2"/>
    </row>
    <row r="35" spans="1:16" ht="14.25">
      <c r="A35" s="107"/>
      <c r="B35" s="46"/>
      <c r="C35" s="47"/>
      <c r="D35" s="47"/>
      <c r="E35" s="136"/>
      <c r="F35" s="47"/>
      <c r="G35" s="48" t="s">
        <v>106</v>
      </c>
      <c r="H35" s="49"/>
      <c r="I35" s="50"/>
      <c r="J35" s="50"/>
      <c r="K35" s="50"/>
      <c r="L35" s="50"/>
      <c r="M35" s="44">
        <v>151.79005901509379</v>
      </c>
      <c r="N35" s="44">
        <v>182.95260852182057</v>
      </c>
      <c r="O35" s="44">
        <v>-31.162549506726766</v>
      </c>
      <c r="P35" s="2"/>
    </row>
    <row r="36" spans="1:16" ht="14.25">
      <c r="A36" s="107"/>
      <c r="B36" s="46"/>
      <c r="C36" s="47"/>
      <c r="D36" s="47"/>
      <c r="E36" s="136"/>
      <c r="F36" s="47"/>
      <c r="G36" s="48" t="s">
        <v>162</v>
      </c>
      <c r="H36" s="49"/>
      <c r="I36" s="50"/>
      <c r="J36" s="50"/>
      <c r="K36" s="50"/>
      <c r="L36" s="50"/>
      <c r="M36" s="44">
        <v>436.38517173153093</v>
      </c>
      <c r="N36" s="44">
        <v>278.23320701073351</v>
      </c>
      <c r="O36" s="44">
        <v>158.15196472079742</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467.79180862296977</v>
      </c>
      <c r="N40" s="44">
        <v>332.82970198573662</v>
      </c>
      <c r="O40" s="44">
        <v>134.96210663723318</v>
      </c>
      <c r="P40" s="2" t="s">
        <v>0</v>
      </c>
    </row>
    <row r="41" spans="1:16" ht="14.25">
      <c r="A41" s="107"/>
      <c r="B41" s="46"/>
      <c r="C41" s="47"/>
      <c r="D41" s="47"/>
      <c r="E41" s="136"/>
      <c r="F41" s="47" t="s">
        <v>108</v>
      </c>
      <c r="G41" s="48"/>
      <c r="H41" s="49"/>
      <c r="I41" s="50"/>
      <c r="J41" s="50"/>
      <c r="K41" s="50"/>
      <c r="L41" s="51"/>
      <c r="M41" s="44">
        <v>139.79305419342052</v>
      </c>
      <c r="N41" s="44">
        <v>104.97587113044489</v>
      </c>
      <c r="O41" s="44">
        <v>34.817183062975637</v>
      </c>
      <c r="P41" s="2" t="s">
        <v>0</v>
      </c>
    </row>
    <row r="42" spans="1:16" ht="14.25">
      <c r="A42" s="107"/>
      <c r="B42" s="46"/>
      <c r="C42" s="47"/>
      <c r="D42" s="47"/>
      <c r="E42" s="136"/>
      <c r="F42" s="47" t="s">
        <v>109</v>
      </c>
      <c r="G42" s="48"/>
      <c r="H42" s="49"/>
      <c r="I42" s="50"/>
      <c r="J42" s="50"/>
      <c r="K42" s="50"/>
      <c r="L42" s="51"/>
      <c r="M42" s="44">
        <v>327.99875442954925</v>
      </c>
      <c r="N42" s="44">
        <v>227.8538308552917</v>
      </c>
      <c r="O42" s="44">
        <v>100.14492357425755</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520.52493703803691</v>
      </c>
      <c r="P44" s="2" t="s">
        <v>0</v>
      </c>
    </row>
    <row r="45" spans="1:16" ht="15">
      <c r="A45" s="109"/>
      <c r="B45" s="204"/>
      <c r="C45" s="214" t="s">
        <v>113</v>
      </c>
      <c r="D45" s="163"/>
      <c r="E45" s="156"/>
      <c r="F45" s="163"/>
      <c r="G45" s="192"/>
      <c r="H45" s="193"/>
      <c r="I45" s="194"/>
      <c r="J45" s="192"/>
      <c r="K45" s="192"/>
      <c r="L45" s="195"/>
      <c r="M45" s="44">
        <v>153.84973704623818</v>
      </c>
      <c r="N45" s="44">
        <v>46.321189733355659</v>
      </c>
      <c r="O45" s="44">
        <v>107.52854731288251</v>
      </c>
      <c r="P45" s="2" t="s">
        <v>0</v>
      </c>
    </row>
    <row r="46" spans="1:16" ht="15">
      <c r="A46" s="109"/>
      <c r="B46" s="204"/>
      <c r="C46" s="214" t="s">
        <v>158</v>
      </c>
      <c r="D46" s="163"/>
      <c r="E46" s="156"/>
      <c r="F46" s="163"/>
      <c r="G46" s="192"/>
      <c r="H46" s="193"/>
      <c r="I46" s="194"/>
      <c r="J46" s="192"/>
      <c r="K46" s="192"/>
      <c r="L46" s="195"/>
      <c r="M46" s="44"/>
      <c r="N46" s="21"/>
      <c r="O46" s="44">
        <v>412.99638972515442</v>
      </c>
      <c r="P46" s="2" t="s">
        <v>0</v>
      </c>
    </row>
    <row r="47" spans="1:16" ht="15">
      <c r="A47" s="109"/>
      <c r="B47" s="204"/>
      <c r="C47" s="47"/>
      <c r="D47" s="215" t="s">
        <v>115</v>
      </c>
      <c r="E47" s="216"/>
      <c r="F47" s="215"/>
      <c r="G47" s="217"/>
      <c r="H47" s="218"/>
      <c r="I47" s="219"/>
      <c r="J47" s="217"/>
      <c r="K47" s="48"/>
      <c r="L47" s="51"/>
      <c r="M47" s="44"/>
      <c r="N47" s="21"/>
      <c r="O47" s="44">
        <v>317.65642929636385</v>
      </c>
      <c r="P47" s="2" t="s">
        <v>0</v>
      </c>
    </row>
    <row r="48" spans="1:16" ht="15">
      <c r="A48" s="109"/>
      <c r="B48" s="204"/>
      <c r="C48" s="47"/>
      <c r="D48" s="215"/>
      <c r="E48" s="216" t="s">
        <v>116</v>
      </c>
      <c r="F48" s="215"/>
      <c r="G48" s="217"/>
      <c r="H48" s="218"/>
      <c r="I48" s="219"/>
      <c r="J48" s="217"/>
      <c r="K48" s="48"/>
      <c r="L48" s="51"/>
      <c r="M48" s="44"/>
      <c r="N48" s="21"/>
      <c r="O48" s="44">
        <v>-555.37291080758757</v>
      </c>
      <c r="P48" s="2" t="s">
        <v>0</v>
      </c>
    </row>
    <row r="49" spans="1:16" ht="15">
      <c r="A49" s="109"/>
      <c r="B49" s="204"/>
      <c r="C49" s="47"/>
      <c r="D49" s="215"/>
      <c r="E49" s="216" t="s">
        <v>117</v>
      </c>
      <c r="F49" s="215"/>
      <c r="G49" s="217"/>
      <c r="H49" s="218"/>
      <c r="I49" s="219"/>
      <c r="J49" s="217"/>
      <c r="K49" s="48"/>
      <c r="L49" s="51"/>
      <c r="M49" s="44"/>
      <c r="N49" s="21"/>
      <c r="O49" s="44">
        <v>873.02934010395143</v>
      </c>
      <c r="P49" s="2" t="s">
        <v>0</v>
      </c>
    </row>
    <row r="50" spans="1:16" ht="15">
      <c r="A50" s="109"/>
      <c r="B50" s="204"/>
      <c r="C50" s="47"/>
      <c r="D50" s="215" t="s">
        <v>118</v>
      </c>
      <c r="E50" s="216"/>
      <c r="F50" s="215"/>
      <c r="G50" s="217"/>
      <c r="H50" s="218"/>
      <c r="I50" s="219"/>
      <c r="J50" s="217"/>
      <c r="K50" s="48"/>
      <c r="L50" s="51"/>
      <c r="M50" s="44"/>
      <c r="N50" s="21"/>
      <c r="O50" s="44">
        <v>908.63424652385038</v>
      </c>
      <c r="P50" s="2" t="s">
        <v>0</v>
      </c>
    </row>
    <row r="51" spans="1:16" ht="15">
      <c r="A51" s="109"/>
      <c r="B51" s="204"/>
      <c r="C51" s="47"/>
      <c r="D51" s="215"/>
      <c r="E51" s="216" t="s">
        <v>119</v>
      </c>
      <c r="F51" s="215"/>
      <c r="G51" s="217"/>
      <c r="H51" s="218"/>
      <c r="I51" s="219"/>
      <c r="J51" s="217"/>
      <c r="K51" s="48"/>
      <c r="L51" s="51"/>
      <c r="M51" s="44"/>
      <c r="N51" s="21"/>
      <c r="O51" s="44">
        <v>-1469.2263794393737</v>
      </c>
      <c r="P51" s="2" t="s">
        <v>0</v>
      </c>
    </row>
    <row r="52" spans="1:16" ht="15">
      <c r="A52" s="109"/>
      <c r="B52" s="204"/>
      <c r="C52" s="47"/>
      <c r="D52" s="215"/>
      <c r="E52" s="216" t="s">
        <v>120</v>
      </c>
      <c r="F52" s="215"/>
      <c r="G52" s="217"/>
      <c r="H52" s="218"/>
      <c r="I52" s="219"/>
      <c r="J52" s="217"/>
      <c r="K52" s="48"/>
      <c r="L52" s="51"/>
      <c r="M52" s="44"/>
      <c r="N52" s="21"/>
      <c r="O52" s="44">
        <v>2377.8606259632243</v>
      </c>
      <c r="P52" s="2" t="s">
        <v>0</v>
      </c>
    </row>
    <row r="53" spans="1:16" ht="15">
      <c r="A53" s="109"/>
      <c r="B53" s="204"/>
      <c r="C53" s="47"/>
      <c r="D53" s="216" t="s">
        <v>121</v>
      </c>
      <c r="E53" s="216"/>
      <c r="F53" s="215"/>
      <c r="G53" s="217"/>
      <c r="H53" s="218"/>
      <c r="I53" s="219"/>
      <c r="J53" s="217"/>
      <c r="K53" s="48"/>
      <c r="L53" s="51"/>
      <c r="M53" s="44"/>
      <c r="N53" s="21"/>
      <c r="O53" s="44">
        <v>-36.222350557174934</v>
      </c>
      <c r="P53" s="2"/>
    </row>
    <row r="54" spans="1:16" ht="15">
      <c r="A54" s="109"/>
      <c r="B54" s="204"/>
      <c r="C54" s="47"/>
      <c r="D54" s="215" t="s">
        <v>163</v>
      </c>
      <c r="E54" s="216"/>
      <c r="F54" s="215"/>
      <c r="G54" s="217"/>
      <c r="H54" s="218"/>
      <c r="I54" s="219"/>
      <c r="J54" s="217"/>
      <c r="K54" s="48"/>
      <c r="L54" s="51"/>
      <c r="M54" s="44"/>
      <c r="N54" s="21"/>
      <c r="O54" s="44">
        <v>-470.71969709913651</v>
      </c>
      <c r="P54" s="2" t="s">
        <v>0</v>
      </c>
    </row>
    <row r="55" spans="1:16" ht="15">
      <c r="A55" s="109"/>
      <c r="B55" s="204"/>
      <c r="C55" s="47"/>
      <c r="D55" s="215"/>
      <c r="E55" s="216" t="s">
        <v>119</v>
      </c>
      <c r="F55" s="215"/>
      <c r="G55" s="217"/>
      <c r="H55" s="218"/>
      <c r="I55" s="219"/>
      <c r="J55" s="217"/>
      <c r="K55" s="48"/>
      <c r="L55" s="51"/>
      <c r="M55" s="44"/>
      <c r="N55" s="21"/>
      <c r="O55" s="44">
        <v>-2473.3714465361522</v>
      </c>
      <c r="P55" s="2" t="s">
        <v>0</v>
      </c>
    </row>
    <row r="56" spans="1:16" ht="15">
      <c r="A56" s="109"/>
      <c r="B56" s="204"/>
      <c r="C56" s="47"/>
      <c r="D56" s="215"/>
      <c r="E56" s="216" t="s">
        <v>120</v>
      </c>
      <c r="F56" s="215"/>
      <c r="G56" s="217"/>
      <c r="H56" s="218"/>
      <c r="I56" s="219"/>
      <c r="J56" s="217"/>
      <c r="K56" s="48"/>
      <c r="L56" s="51"/>
      <c r="M56" s="44"/>
      <c r="N56" s="21"/>
      <c r="O56" s="44">
        <v>2002.6517494370157</v>
      </c>
      <c r="P56" s="2" t="s">
        <v>0</v>
      </c>
    </row>
    <row r="57" spans="1:16" ht="14.25">
      <c r="A57" s="109"/>
      <c r="B57" s="46"/>
      <c r="C57" s="47"/>
      <c r="D57" s="215" t="s">
        <v>123</v>
      </c>
      <c r="E57" s="216"/>
      <c r="F57" s="215"/>
      <c r="G57" s="217"/>
      <c r="H57" s="218"/>
      <c r="I57" s="219"/>
      <c r="J57" s="220"/>
      <c r="K57" s="110"/>
      <c r="L57" s="51"/>
      <c r="M57" s="44"/>
      <c r="N57" s="21"/>
      <c r="O57" s="44">
        <v>-306.35223843874837</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109.52135239221288</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A63"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2005</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4799.1281870000003</v>
      </c>
      <c r="N9" s="44">
        <v>5260.2316489999994</v>
      </c>
      <c r="O9" s="21">
        <v>-461.10346199999913</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4506.5896560000001</v>
      </c>
      <c r="N11" s="21">
        <v>5009.7822799999994</v>
      </c>
      <c r="O11" s="21">
        <v>-503.19262399999934</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3740.8930410000003</v>
      </c>
      <c r="N13" s="21">
        <v>3949.4608419999995</v>
      </c>
      <c r="O13" s="21">
        <v>-208.56780099999924</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719.15754400000003</v>
      </c>
      <c r="N15" s="21">
        <v>2692.7380149999999</v>
      </c>
      <c r="O15" s="21">
        <v>-1973.5804709999998</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3021.7354970000001</v>
      </c>
      <c r="N17" s="44">
        <v>1256.7228269999996</v>
      </c>
      <c r="O17" s="21">
        <v>1765.0126700000005</v>
      </c>
      <c r="P17" s="2" t="s">
        <v>0</v>
      </c>
    </row>
    <row r="18" spans="1:16" ht="14.25">
      <c r="A18" s="31"/>
      <c r="B18" s="135"/>
      <c r="C18" s="136"/>
      <c r="D18" s="136"/>
      <c r="E18" s="47"/>
      <c r="F18" s="47" t="s">
        <v>21</v>
      </c>
      <c r="G18" s="48"/>
      <c r="H18" s="49"/>
      <c r="I18" s="50"/>
      <c r="J18" s="50"/>
      <c r="K18" s="50"/>
      <c r="L18" s="51"/>
      <c r="M18" s="44">
        <v>713.16250000000002</v>
      </c>
      <c r="N18" s="44">
        <v>500.24169699999999</v>
      </c>
      <c r="O18" s="21">
        <v>212.92080300000003</v>
      </c>
      <c r="P18" s="2" t="s">
        <v>0</v>
      </c>
    </row>
    <row r="19" spans="1:16" ht="15">
      <c r="A19" s="7"/>
      <c r="B19" s="206"/>
      <c r="C19" s="174"/>
      <c r="D19" s="174"/>
      <c r="E19" s="144"/>
      <c r="F19" s="174" t="s">
        <v>47</v>
      </c>
      <c r="G19" s="140"/>
      <c r="H19" s="145"/>
      <c r="I19" s="146"/>
      <c r="J19" s="152"/>
      <c r="K19" s="152"/>
      <c r="L19" s="155"/>
      <c r="M19" s="44">
        <v>1081.6783359999999</v>
      </c>
      <c r="N19" s="21">
        <v>432.77854399999995</v>
      </c>
      <c r="O19" s="21">
        <v>648.89979199999993</v>
      </c>
      <c r="P19" s="2" t="s">
        <v>0</v>
      </c>
    </row>
    <row r="20" spans="1:16" ht="14.25">
      <c r="A20" s="31"/>
      <c r="B20" s="135"/>
      <c r="C20" s="136"/>
      <c r="D20" s="136"/>
      <c r="E20" s="47"/>
      <c r="F20" s="47" t="s">
        <v>55</v>
      </c>
      <c r="G20" s="48"/>
      <c r="H20" s="49"/>
      <c r="I20" s="50"/>
      <c r="J20" s="50"/>
      <c r="K20" s="50"/>
      <c r="L20" s="51"/>
      <c r="M20" s="44">
        <v>16.592542999999999</v>
      </c>
      <c r="N20" s="21">
        <v>43.9895</v>
      </c>
      <c r="O20" s="21">
        <v>-27.396957</v>
      </c>
      <c r="P20" s="2" t="s">
        <v>0</v>
      </c>
    </row>
    <row r="21" spans="1:16" ht="14.25">
      <c r="A21" s="31"/>
      <c r="B21" s="135"/>
      <c r="C21" s="136"/>
      <c r="D21" s="136"/>
      <c r="E21" s="47"/>
      <c r="F21" s="47" t="s">
        <v>58</v>
      </c>
      <c r="G21" s="48"/>
      <c r="H21" s="49"/>
      <c r="I21" s="50"/>
      <c r="J21" s="50"/>
      <c r="K21" s="50"/>
      <c r="L21" s="51"/>
      <c r="M21" s="44">
        <v>76.599860000000007</v>
      </c>
      <c r="N21" s="21">
        <v>5.1475559999999998</v>
      </c>
      <c r="O21" s="21">
        <v>71.452304000000012</v>
      </c>
      <c r="P21" s="2" t="s">
        <v>0</v>
      </c>
    </row>
    <row r="22" spans="1:16" ht="14.25">
      <c r="A22" s="31"/>
      <c r="B22" s="135"/>
      <c r="C22" s="136"/>
      <c r="D22" s="136"/>
      <c r="E22" s="47"/>
      <c r="F22" s="47" t="s">
        <v>61</v>
      </c>
      <c r="G22" s="48"/>
      <c r="H22" s="49"/>
      <c r="I22" s="50"/>
      <c r="J22" s="50"/>
      <c r="K22" s="50"/>
      <c r="L22" s="51"/>
      <c r="M22" s="44">
        <v>26.318577000000001</v>
      </c>
      <c r="N22" s="21">
        <v>30.031578999999997</v>
      </c>
      <c r="O22" s="21">
        <v>-3.7130019999999959</v>
      </c>
      <c r="P22" s="2" t="s">
        <v>0</v>
      </c>
    </row>
    <row r="23" spans="1:16" ht="14.25">
      <c r="A23" s="31"/>
      <c r="B23" s="135"/>
      <c r="C23" s="136"/>
      <c r="D23" s="136"/>
      <c r="E23" s="47"/>
      <c r="F23" s="47" t="s">
        <v>67</v>
      </c>
      <c r="G23" s="48"/>
      <c r="H23" s="49"/>
      <c r="I23" s="50"/>
      <c r="J23" s="50"/>
      <c r="K23" s="50"/>
      <c r="L23" s="51"/>
      <c r="M23" s="44">
        <v>123.37409599999998</v>
      </c>
      <c r="N23" s="21">
        <v>43.682991000000001</v>
      </c>
      <c r="O23" s="21">
        <v>79.691104999999979</v>
      </c>
      <c r="P23" s="2" t="s">
        <v>0</v>
      </c>
    </row>
    <row r="24" spans="1:16" ht="14.25">
      <c r="A24" s="31"/>
      <c r="B24" s="135"/>
      <c r="C24" s="136"/>
      <c r="D24" s="136"/>
      <c r="E24" s="47"/>
      <c r="F24" s="47" t="s">
        <v>68</v>
      </c>
      <c r="G24" s="110"/>
      <c r="H24" s="49"/>
      <c r="I24" s="50"/>
      <c r="J24" s="50"/>
      <c r="K24" s="50"/>
      <c r="L24" s="51"/>
      <c r="M24" s="44">
        <v>106.02294499999999</v>
      </c>
      <c r="N24" s="21">
        <v>16.003722</v>
      </c>
      <c r="O24" s="21">
        <v>90.019222999999997</v>
      </c>
      <c r="P24" s="2" t="s">
        <v>0</v>
      </c>
    </row>
    <row r="25" spans="1:16" ht="14.25">
      <c r="A25" s="31"/>
      <c r="B25" s="135"/>
      <c r="C25" s="136"/>
      <c r="D25" s="136"/>
      <c r="E25" s="47"/>
      <c r="F25" s="47" t="s">
        <v>71</v>
      </c>
      <c r="G25" s="48"/>
      <c r="H25" s="49"/>
      <c r="I25" s="50"/>
      <c r="J25" s="50"/>
      <c r="K25" s="50"/>
      <c r="L25" s="51"/>
      <c r="M25" s="44">
        <v>6.8679120000000005</v>
      </c>
      <c r="N25" s="21">
        <v>21.203225</v>
      </c>
      <c r="O25" s="21">
        <v>-14.335312999999999</v>
      </c>
      <c r="P25" s="2" t="s">
        <v>0</v>
      </c>
    </row>
    <row r="26" spans="1:16" ht="14.25">
      <c r="A26" s="31"/>
      <c r="B26" s="135"/>
      <c r="C26" s="136"/>
      <c r="D26" s="136"/>
      <c r="E26" s="47"/>
      <c r="F26" s="47" t="s">
        <v>72</v>
      </c>
      <c r="G26" s="48"/>
      <c r="H26" s="49"/>
      <c r="I26" s="50"/>
      <c r="J26" s="50"/>
      <c r="K26" s="50"/>
      <c r="L26" s="51"/>
      <c r="M26" s="44">
        <v>701.45770700000003</v>
      </c>
      <c r="N26" s="21">
        <v>94.555257000000012</v>
      </c>
      <c r="O26" s="21">
        <v>606.90245000000004</v>
      </c>
      <c r="P26" s="2" t="s">
        <v>0</v>
      </c>
    </row>
    <row r="27" spans="1:16" ht="14.25">
      <c r="A27" s="31"/>
      <c r="B27" s="135"/>
      <c r="C27" s="136"/>
      <c r="D27" s="136"/>
      <c r="E27" s="47"/>
      <c r="F27" s="47" t="s">
        <v>94</v>
      </c>
      <c r="G27" s="48"/>
      <c r="H27" s="49"/>
      <c r="I27" s="50"/>
      <c r="J27" s="50"/>
      <c r="K27" s="50"/>
      <c r="L27" s="51"/>
      <c r="M27" s="44">
        <v>19.193843000000001</v>
      </c>
      <c r="N27" s="21">
        <v>26.025379000000001</v>
      </c>
      <c r="O27" s="21">
        <v>-6.8315359999999998</v>
      </c>
      <c r="P27" s="2" t="s">
        <v>0</v>
      </c>
    </row>
    <row r="28" spans="1:16" ht="14.25">
      <c r="A28" s="31"/>
      <c r="B28" s="135"/>
      <c r="C28" s="136"/>
      <c r="D28" s="136"/>
      <c r="E28" s="47"/>
      <c r="F28" s="47" t="s">
        <v>97</v>
      </c>
      <c r="G28" s="48"/>
      <c r="H28" s="49"/>
      <c r="I28" s="50"/>
      <c r="J28" s="50"/>
      <c r="K28" s="50"/>
      <c r="L28" s="51"/>
      <c r="M28" s="44">
        <v>150.46717799999999</v>
      </c>
      <c r="N28" s="21">
        <v>43.063376999999996</v>
      </c>
      <c r="O28" s="21">
        <v>107.40380099999999</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765.69661499999995</v>
      </c>
      <c r="N31" s="44">
        <v>1060.3214379999999</v>
      </c>
      <c r="O31" s="21">
        <v>-294.62482299999999</v>
      </c>
      <c r="P31" s="2"/>
    </row>
    <row r="32" spans="1:16" ht="14.25">
      <c r="A32" s="107"/>
      <c r="B32" s="46"/>
      <c r="C32" s="47"/>
      <c r="D32" s="47"/>
      <c r="E32" s="136"/>
      <c r="F32" s="47" t="s">
        <v>102</v>
      </c>
      <c r="G32" s="48"/>
      <c r="H32" s="49"/>
      <c r="I32" s="50"/>
      <c r="J32" s="50"/>
      <c r="K32" s="50"/>
      <c r="L32" s="51"/>
      <c r="M32" s="44">
        <v>25.395187</v>
      </c>
      <c r="N32" s="21">
        <v>85.793093999999996</v>
      </c>
      <c r="O32" s="21">
        <v>-60.397906999999996</v>
      </c>
      <c r="P32" s="2"/>
    </row>
    <row r="33" spans="1:16" ht="14.25">
      <c r="A33" s="107"/>
      <c r="B33" s="46"/>
      <c r="C33" s="47"/>
      <c r="D33" s="47"/>
      <c r="E33" s="136"/>
      <c r="F33" s="47" t="s">
        <v>160</v>
      </c>
      <c r="G33" s="48"/>
      <c r="H33" s="49"/>
      <c r="I33" s="50"/>
      <c r="J33" s="50"/>
      <c r="K33" s="50"/>
      <c r="L33" s="51"/>
      <c r="M33" s="44">
        <v>740.30142799999999</v>
      </c>
      <c r="N33" s="44">
        <v>974.52834399999995</v>
      </c>
      <c r="O33" s="21">
        <v>-234.22691599999996</v>
      </c>
      <c r="P33" s="2"/>
    </row>
    <row r="34" spans="1:16" ht="14.25">
      <c r="A34" s="107"/>
      <c r="B34" s="46"/>
      <c r="C34" s="47"/>
      <c r="D34" s="47"/>
      <c r="E34" s="136"/>
      <c r="F34" s="47"/>
      <c r="G34" s="48" t="s">
        <v>161</v>
      </c>
      <c r="H34" s="49"/>
      <c r="I34" s="50"/>
      <c r="J34" s="50"/>
      <c r="K34" s="50"/>
      <c r="L34" s="50"/>
      <c r="M34" s="44">
        <v>246.442407</v>
      </c>
      <c r="N34" s="21">
        <v>585.94171900000003</v>
      </c>
      <c r="O34" s="21">
        <v>-339.49931200000003</v>
      </c>
      <c r="P34" s="2"/>
    </row>
    <row r="35" spans="1:16" ht="14.25">
      <c r="A35" s="107"/>
      <c r="B35" s="46"/>
      <c r="C35" s="47"/>
      <c r="D35" s="47"/>
      <c r="E35" s="136"/>
      <c r="F35" s="47"/>
      <c r="G35" s="48" t="s">
        <v>106</v>
      </c>
      <c r="H35" s="49"/>
      <c r="I35" s="50"/>
      <c r="J35" s="50"/>
      <c r="K35" s="50"/>
      <c r="L35" s="50"/>
      <c r="M35" s="166">
        <v>106.24452600000001</v>
      </c>
      <c r="N35" s="85">
        <v>115.13195100000002</v>
      </c>
      <c r="O35" s="85">
        <v>-8.8874250000000075</v>
      </c>
      <c r="P35" s="2"/>
    </row>
    <row r="36" spans="1:16" ht="14.25">
      <c r="A36" s="107"/>
      <c r="B36" s="46"/>
      <c r="C36" s="47"/>
      <c r="D36" s="47"/>
      <c r="E36" s="136"/>
      <c r="F36" s="47"/>
      <c r="G36" s="48" t="s">
        <v>162</v>
      </c>
      <c r="H36" s="49"/>
      <c r="I36" s="50"/>
      <c r="J36" s="50"/>
      <c r="K36" s="50"/>
      <c r="L36" s="50"/>
      <c r="M36" s="166">
        <v>387.61449500000003</v>
      </c>
      <c r="N36" s="85">
        <v>273.45467399999995</v>
      </c>
      <c r="O36" s="85">
        <v>114.15982100000008</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292.53853099999998</v>
      </c>
      <c r="N40" s="21">
        <v>250.44936900000002</v>
      </c>
      <c r="O40" s="21">
        <v>42.089161999999959</v>
      </c>
      <c r="P40" s="2" t="s">
        <v>0</v>
      </c>
    </row>
    <row r="41" spans="1:16" ht="14.25">
      <c r="A41" s="107"/>
      <c r="B41" s="46"/>
      <c r="C41" s="47"/>
      <c r="D41" s="47"/>
      <c r="E41" s="136"/>
      <c r="F41" s="47" t="s">
        <v>108</v>
      </c>
      <c r="G41" s="48"/>
      <c r="H41" s="49"/>
      <c r="I41" s="50"/>
      <c r="J41" s="50"/>
      <c r="K41" s="50"/>
      <c r="L41" s="51"/>
      <c r="M41" s="44">
        <v>108.32358000000001</v>
      </c>
      <c r="N41" s="21">
        <v>97.401295000000005</v>
      </c>
      <c r="O41" s="21">
        <v>10.922285000000002</v>
      </c>
      <c r="P41" s="2" t="s">
        <v>0</v>
      </c>
    </row>
    <row r="42" spans="1:16" ht="14.25">
      <c r="A42" s="107"/>
      <c r="B42" s="46"/>
      <c r="C42" s="47"/>
      <c r="D42" s="47"/>
      <c r="E42" s="136"/>
      <c r="F42" s="47" t="s">
        <v>109</v>
      </c>
      <c r="G42" s="48"/>
      <c r="H42" s="49"/>
      <c r="I42" s="50"/>
      <c r="J42" s="50"/>
      <c r="K42" s="50"/>
      <c r="L42" s="51"/>
      <c r="M42" s="44">
        <v>184.21495099999999</v>
      </c>
      <c r="N42" s="21">
        <v>153.04807400000001</v>
      </c>
      <c r="O42" s="21">
        <v>31.166876999999971</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381.88298100000031</v>
      </c>
      <c r="P44" s="2" t="s">
        <v>0</v>
      </c>
    </row>
    <row r="45" spans="1:16" ht="15">
      <c r="A45" s="109"/>
      <c r="B45" s="204"/>
      <c r="C45" s="214" t="s">
        <v>113</v>
      </c>
      <c r="D45" s="163"/>
      <c r="E45" s="156"/>
      <c r="F45" s="163"/>
      <c r="G45" s="192"/>
      <c r="H45" s="193"/>
      <c r="I45" s="194"/>
      <c r="J45" s="192"/>
      <c r="K45" s="192"/>
      <c r="L45" s="195"/>
      <c r="M45" s="44">
        <v>60.939340000000001</v>
      </c>
      <c r="N45" s="21">
        <v>20.549243999999998</v>
      </c>
      <c r="O45" s="21">
        <v>40.390096</v>
      </c>
      <c r="P45" s="2" t="s">
        <v>0</v>
      </c>
    </row>
    <row r="46" spans="1:16" ht="15">
      <c r="A46" s="109"/>
      <c r="B46" s="204"/>
      <c r="C46" s="214" t="s">
        <v>158</v>
      </c>
      <c r="D46" s="163"/>
      <c r="E46" s="156"/>
      <c r="F46" s="163"/>
      <c r="G46" s="192"/>
      <c r="H46" s="193"/>
      <c r="I46" s="194"/>
      <c r="J46" s="192"/>
      <c r="K46" s="192"/>
      <c r="L46" s="195"/>
      <c r="M46" s="44"/>
      <c r="N46" s="21"/>
      <c r="O46" s="21">
        <v>341.49288500000029</v>
      </c>
      <c r="P46" s="2" t="s">
        <v>0</v>
      </c>
    </row>
    <row r="47" spans="1:16" ht="15">
      <c r="A47" s="109"/>
      <c r="B47" s="204"/>
      <c r="C47" s="47"/>
      <c r="D47" s="215" t="s">
        <v>115</v>
      </c>
      <c r="E47" s="216"/>
      <c r="F47" s="215"/>
      <c r="G47" s="217"/>
      <c r="H47" s="218"/>
      <c r="I47" s="219"/>
      <c r="J47" s="217"/>
      <c r="K47" s="48"/>
      <c r="L47" s="51"/>
      <c r="M47" s="44"/>
      <c r="N47" s="21"/>
      <c r="O47" s="21">
        <v>291.492885</v>
      </c>
      <c r="P47" s="2" t="s">
        <v>0</v>
      </c>
    </row>
    <row r="48" spans="1:16" ht="15">
      <c r="A48" s="109"/>
      <c r="B48" s="204"/>
      <c r="C48" s="47"/>
      <c r="D48" s="215"/>
      <c r="E48" s="216" t="s">
        <v>116</v>
      </c>
      <c r="F48" s="215"/>
      <c r="G48" s="217"/>
      <c r="H48" s="218"/>
      <c r="I48" s="219"/>
      <c r="J48" s="217"/>
      <c r="K48" s="48"/>
      <c r="L48" s="51"/>
      <c r="M48" s="44"/>
      <c r="N48" s="21"/>
      <c r="O48" s="21">
        <v>-258.93091800000002</v>
      </c>
      <c r="P48" s="2" t="s">
        <v>0</v>
      </c>
    </row>
    <row r="49" spans="1:16" ht="15">
      <c r="A49" s="109"/>
      <c r="B49" s="204"/>
      <c r="C49" s="47"/>
      <c r="D49" s="215"/>
      <c r="E49" s="216" t="s">
        <v>117</v>
      </c>
      <c r="F49" s="215"/>
      <c r="G49" s="217"/>
      <c r="H49" s="218"/>
      <c r="I49" s="219"/>
      <c r="J49" s="217"/>
      <c r="K49" s="48"/>
      <c r="L49" s="51"/>
      <c r="M49" s="44"/>
      <c r="N49" s="21"/>
      <c r="O49" s="21">
        <v>550.42380300000002</v>
      </c>
      <c r="P49" s="2" t="s">
        <v>0</v>
      </c>
    </row>
    <row r="50" spans="1:16" ht="15">
      <c r="A50" s="109"/>
      <c r="B50" s="204"/>
      <c r="C50" s="47"/>
      <c r="D50" s="215" t="s">
        <v>118</v>
      </c>
      <c r="E50" s="216"/>
      <c r="F50" s="215"/>
      <c r="G50" s="217"/>
      <c r="H50" s="218"/>
      <c r="I50" s="219"/>
      <c r="J50" s="217"/>
      <c r="K50" s="48"/>
      <c r="L50" s="51"/>
      <c r="M50" s="44"/>
      <c r="N50" s="21"/>
      <c r="O50" s="21">
        <v>-62</v>
      </c>
      <c r="P50" s="2" t="s">
        <v>0</v>
      </c>
    </row>
    <row r="51" spans="1:16" ht="15">
      <c r="A51" s="109"/>
      <c r="B51" s="204"/>
      <c r="C51" s="47"/>
      <c r="D51" s="215"/>
      <c r="E51" s="216" t="s">
        <v>119</v>
      </c>
      <c r="F51" s="215"/>
      <c r="G51" s="217"/>
      <c r="H51" s="218"/>
      <c r="I51" s="219"/>
      <c r="J51" s="217"/>
      <c r="K51" s="48"/>
      <c r="L51" s="51"/>
      <c r="M51" s="44"/>
      <c r="N51" s="21"/>
      <c r="O51" s="21">
        <v>-755.9</v>
      </c>
      <c r="P51" s="2" t="s">
        <v>0</v>
      </c>
    </row>
    <row r="52" spans="1:16" ht="15">
      <c r="A52" s="109"/>
      <c r="B52" s="204"/>
      <c r="C52" s="47"/>
      <c r="D52" s="215"/>
      <c r="E52" s="216" t="s">
        <v>120</v>
      </c>
      <c r="F52" s="215"/>
      <c r="G52" s="217"/>
      <c r="H52" s="218"/>
      <c r="I52" s="219"/>
      <c r="J52" s="217"/>
      <c r="K52" s="48"/>
      <c r="L52" s="51"/>
      <c r="M52" s="44"/>
      <c r="N52" s="21"/>
      <c r="O52" s="21">
        <v>693.9</v>
      </c>
      <c r="P52" s="2" t="s">
        <v>0</v>
      </c>
    </row>
    <row r="53" spans="1:16" ht="15">
      <c r="A53" s="109"/>
      <c r="B53" s="204"/>
      <c r="C53" s="47"/>
      <c r="D53" s="216" t="s">
        <v>121</v>
      </c>
      <c r="E53" s="216"/>
      <c r="F53" s="215"/>
      <c r="G53" s="217"/>
      <c r="H53" s="218"/>
      <c r="I53" s="219"/>
      <c r="J53" s="217"/>
      <c r="K53" s="48"/>
      <c r="L53" s="51"/>
      <c r="M53" s="44"/>
      <c r="N53" s="21"/>
      <c r="O53" s="21">
        <v>-6.8</v>
      </c>
      <c r="P53" s="2"/>
    </row>
    <row r="54" spans="1:16" ht="15">
      <c r="A54" s="109"/>
      <c r="B54" s="204"/>
      <c r="C54" s="47"/>
      <c r="D54" s="215" t="s">
        <v>163</v>
      </c>
      <c r="E54" s="216"/>
      <c r="F54" s="215"/>
      <c r="G54" s="217"/>
      <c r="H54" s="218"/>
      <c r="I54" s="219"/>
      <c r="J54" s="217"/>
      <c r="K54" s="48"/>
      <c r="L54" s="51"/>
      <c r="M54" s="44"/>
      <c r="N54" s="21"/>
      <c r="O54" s="21">
        <v>452.6</v>
      </c>
      <c r="P54" s="2" t="s">
        <v>0</v>
      </c>
    </row>
    <row r="55" spans="1:16" ht="15">
      <c r="A55" s="109"/>
      <c r="B55" s="204"/>
      <c r="C55" s="47"/>
      <c r="D55" s="215"/>
      <c r="E55" s="216" t="s">
        <v>119</v>
      </c>
      <c r="F55" s="215"/>
      <c r="G55" s="217"/>
      <c r="H55" s="218"/>
      <c r="I55" s="219"/>
      <c r="J55" s="217"/>
      <c r="K55" s="48"/>
      <c r="L55" s="51"/>
      <c r="M55" s="44"/>
      <c r="N55" s="21"/>
      <c r="O55" s="21">
        <v>-3344.2</v>
      </c>
      <c r="P55" s="2" t="s">
        <v>0</v>
      </c>
    </row>
    <row r="56" spans="1:16" ht="15">
      <c r="A56" s="109"/>
      <c r="B56" s="204"/>
      <c r="C56" s="47"/>
      <c r="D56" s="215"/>
      <c r="E56" s="216" t="s">
        <v>120</v>
      </c>
      <c r="F56" s="215"/>
      <c r="G56" s="217"/>
      <c r="H56" s="218"/>
      <c r="I56" s="219"/>
      <c r="J56" s="217"/>
      <c r="K56" s="48"/>
      <c r="L56" s="51"/>
      <c r="M56" s="44"/>
      <c r="N56" s="21"/>
      <c r="O56" s="21">
        <v>3796.8</v>
      </c>
      <c r="P56" s="2" t="s">
        <v>0</v>
      </c>
    </row>
    <row r="57" spans="1:16" ht="14.25">
      <c r="A57" s="109"/>
      <c r="B57" s="46"/>
      <c r="C57" s="47"/>
      <c r="D57" s="215" t="s">
        <v>123</v>
      </c>
      <c r="E57" s="216"/>
      <c r="F57" s="215"/>
      <c r="G57" s="217"/>
      <c r="H57" s="218"/>
      <c r="I57" s="219"/>
      <c r="J57" s="220"/>
      <c r="K57" s="110"/>
      <c r="L57" s="51"/>
      <c r="M57" s="44"/>
      <c r="N57" s="21"/>
      <c r="O57" s="21">
        <v>-333.8</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79.220480999998813</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2005</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8199.7973376572354</v>
      </c>
      <c r="N9" s="44">
        <v>8987.6393774539793</v>
      </c>
      <c r="O9" s="44">
        <v>-787.84203979674328</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7699.9655819325653</v>
      </c>
      <c r="N11" s="44">
        <v>8559.721224588824</v>
      </c>
      <c r="O11" s="44">
        <v>-859.75564265625906</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6391.6952418867068</v>
      </c>
      <c r="N13" s="44">
        <v>6748.0544872999653</v>
      </c>
      <c r="O13" s="44">
        <v>-356.35924541325812</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1228.7536162549509</v>
      </c>
      <c r="N15" s="44">
        <v>4600.816053677423</v>
      </c>
      <c r="O15" s="44">
        <v>-3372.0624374224722</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5162.9416256317563</v>
      </c>
      <c r="N17" s="44">
        <v>2147.2384336225418</v>
      </c>
      <c r="O17" s="44">
        <v>3015.703192009214</v>
      </c>
      <c r="P17" s="2" t="s">
        <v>0</v>
      </c>
    </row>
    <row r="18" spans="1:16" ht="14.25">
      <c r="A18" s="31"/>
      <c r="B18" s="135"/>
      <c r="C18" s="136"/>
      <c r="D18" s="136"/>
      <c r="E18" s="47"/>
      <c r="F18" s="47" t="s">
        <v>21</v>
      </c>
      <c r="G18" s="48"/>
      <c r="H18" s="49"/>
      <c r="I18" s="50"/>
      <c r="J18" s="50"/>
      <c r="K18" s="50"/>
      <c r="L18" s="51"/>
      <c r="M18" s="44">
        <v>1218.5104754354372</v>
      </c>
      <c r="N18" s="44">
        <v>854.7136845306643</v>
      </c>
      <c r="O18" s="44">
        <v>363.79679090477288</v>
      </c>
      <c r="P18" s="2" t="s">
        <v>0</v>
      </c>
    </row>
    <row r="19" spans="1:16" ht="15">
      <c r="A19" s="7"/>
      <c r="B19" s="206"/>
      <c r="C19" s="174"/>
      <c r="D19" s="174"/>
      <c r="E19" s="144"/>
      <c r="F19" s="174" t="s">
        <v>47</v>
      </c>
      <c r="G19" s="140"/>
      <c r="H19" s="145"/>
      <c r="I19" s="146"/>
      <c r="J19" s="152"/>
      <c r="K19" s="152"/>
      <c r="L19" s="155"/>
      <c r="M19" s="44">
        <v>1848.1571639949836</v>
      </c>
      <c r="N19" s="44">
        <v>739.4460440750828</v>
      </c>
      <c r="O19" s="44">
        <v>1108.7111199199007</v>
      </c>
      <c r="P19" s="2" t="s">
        <v>0</v>
      </c>
    </row>
    <row r="20" spans="1:16" ht="14.25">
      <c r="A20" s="31"/>
      <c r="B20" s="135"/>
      <c r="C20" s="136"/>
      <c r="D20" s="136"/>
      <c r="E20" s="47"/>
      <c r="F20" s="47" t="s">
        <v>55</v>
      </c>
      <c r="G20" s="48"/>
      <c r="H20" s="49"/>
      <c r="I20" s="50"/>
      <c r="J20" s="50"/>
      <c r="K20" s="50"/>
      <c r="L20" s="51"/>
      <c r="M20" s="44">
        <v>28.35004288589618</v>
      </c>
      <c r="N20" s="44">
        <v>75.160523105417298</v>
      </c>
      <c r="O20" s="44">
        <v>-46.810480219521118</v>
      </c>
      <c r="P20" s="2" t="s">
        <v>0</v>
      </c>
    </row>
    <row r="21" spans="1:16" ht="14.25">
      <c r="A21" s="31"/>
      <c r="B21" s="135"/>
      <c r="C21" s="136"/>
      <c r="D21" s="136"/>
      <c r="E21" s="47"/>
      <c r="F21" s="47" t="s">
        <v>58</v>
      </c>
      <c r="G21" s="48"/>
      <c r="H21" s="49"/>
      <c r="I21" s="50"/>
      <c r="J21" s="50"/>
      <c r="K21" s="50"/>
      <c r="L21" s="51"/>
      <c r="M21" s="44">
        <v>130.87863120521331</v>
      </c>
      <c r="N21" s="44">
        <v>8.795121601164583</v>
      </c>
      <c r="O21" s="44">
        <v>122.08350960404873</v>
      </c>
      <c r="P21" s="2" t="s">
        <v>0</v>
      </c>
    </row>
    <row r="22" spans="1:16" ht="14.25">
      <c r="A22" s="31"/>
      <c r="B22" s="135"/>
      <c r="C22" s="136"/>
      <c r="D22" s="136"/>
      <c r="E22" s="47"/>
      <c r="F22" s="47" t="s">
        <v>61</v>
      </c>
      <c r="G22" s="48"/>
      <c r="H22" s="49"/>
      <c r="I22" s="50"/>
      <c r="J22" s="50"/>
      <c r="K22" s="50"/>
      <c r="L22" s="51"/>
      <c r="M22" s="44">
        <v>44.967958597169876</v>
      </c>
      <c r="N22" s="44">
        <v>51.311999166202497</v>
      </c>
      <c r="O22" s="44">
        <v>-6.3440405690326171</v>
      </c>
      <c r="P22" s="2" t="s">
        <v>0</v>
      </c>
    </row>
    <row r="23" spans="1:16" ht="14.25">
      <c r="A23" s="31"/>
      <c r="B23" s="135"/>
      <c r="C23" s="136"/>
      <c r="D23" s="136"/>
      <c r="E23" s="47"/>
      <c r="F23" s="47" t="s">
        <v>67</v>
      </c>
      <c r="G23" s="48"/>
      <c r="H23" s="49"/>
      <c r="I23" s="50"/>
      <c r="J23" s="50"/>
      <c r="K23" s="50"/>
      <c r="L23" s="51"/>
      <c r="M23" s="44">
        <v>210.79715825408269</v>
      </c>
      <c r="N23" s="44">
        <v>74.636821386222522</v>
      </c>
      <c r="O23" s="44">
        <v>136.16033686786017</v>
      </c>
      <c r="P23" s="2" t="s">
        <v>0</v>
      </c>
    </row>
    <row r="24" spans="1:16" ht="14.25">
      <c r="A24" s="31"/>
      <c r="B24" s="135"/>
      <c r="C24" s="136"/>
      <c r="D24" s="136"/>
      <c r="E24" s="47"/>
      <c r="F24" s="47" t="s">
        <v>68</v>
      </c>
      <c r="G24" s="110"/>
      <c r="H24" s="49"/>
      <c r="I24" s="50"/>
      <c r="J24" s="50"/>
      <c r="K24" s="50"/>
      <c r="L24" s="51"/>
      <c r="M24" s="44">
        <v>181.15095664594702</v>
      </c>
      <c r="N24" s="44">
        <v>27.343982476583619</v>
      </c>
      <c r="O24" s="44">
        <v>153.8069741693634</v>
      </c>
      <c r="P24" s="2" t="s">
        <v>0</v>
      </c>
    </row>
    <row r="25" spans="1:16" ht="14.25">
      <c r="A25" s="31"/>
      <c r="B25" s="135"/>
      <c r="C25" s="136"/>
      <c r="D25" s="136"/>
      <c r="E25" s="47"/>
      <c r="F25" s="47" t="s">
        <v>71</v>
      </c>
      <c r="G25" s="48"/>
      <c r="H25" s="49"/>
      <c r="I25" s="50"/>
      <c r="J25" s="50"/>
      <c r="K25" s="50"/>
      <c r="L25" s="51"/>
      <c r="M25" s="44">
        <v>11.734524342444736</v>
      </c>
      <c r="N25" s="44">
        <v>36.227860796823371</v>
      </c>
      <c r="O25" s="44">
        <v>-24.493336454378632</v>
      </c>
      <c r="P25" s="2" t="s">
        <v>0</v>
      </c>
    </row>
    <row r="26" spans="1:16" ht="14.25">
      <c r="A26" s="31"/>
      <c r="B26" s="135"/>
      <c r="C26" s="136"/>
      <c r="D26" s="136"/>
      <c r="E26" s="47"/>
      <c r="F26" s="47" t="s">
        <v>72</v>
      </c>
      <c r="G26" s="48"/>
      <c r="H26" s="49"/>
      <c r="I26" s="50"/>
      <c r="J26" s="50"/>
      <c r="K26" s="50"/>
      <c r="L26" s="51"/>
      <c r="M26" s="44">
        <v>1198.5116492446275</v>
      </c>
      <c r="N26" s="44">
        <v>161.55724839989477</v>
      </c>
      <c r="O26" s="44">
        <v>1036.9544008447326</v>
      </c>
      <c r="P26" s="2" t="s">
        <v>0</v>
      </c>
    </row>
    <row r="27" spans="1:16" ht="14.25">
      <c r="A27" s="31"/>
      <c r="B27" s="135"/>
      <c r="C27" s="136"/>
      <c r="D27" s="136"/>
      <c r="E27" s="47"/>
      <c r="F27" s="47" t="s">
        <v>94</v>
      </c>
      <c r="G27" s="48"/>
      <c r="H27" s="49"/>
      <c r="I27" s="50"/>
      <c r="J27" s="50"/>
      <c r="K27" s="50"/>
      <c r="L27" s="51"/>
      <c r="M27" s="44">
        <v>32.794627815348029</v>
      </c>
      <c r="N27" s="44">
        <v>44.467000071761262</v>
      </c>
      <c r="O27" s="44">
        <v>-11.672372256413237</v>
      </c>
      <c r="P27" s="2" t="s">
        <v>0</v>
      </c>
    </row>
    <row r="28" spans="1:16" ht="14.25">
      <c r="A28" s="31"/>
      <c r="B28" s="135"/>
      <c r="C28" s="136"/>
      <c r="D28" s="136"/>
      <c r="E28" s="47"/>
      <c r="F28" s="47" t="s">
        <v>97</v>
      </c>
      <c r="G28" s="48"/>
      <c r="H28" s="49"/>
      <c r="I28" s="50"/>
      <c r="J28" s="50"/>
      <c r="K28" s="50"/>
      <c r="L28" s="51"/>
      <c r="M28" s="44">
        <v>257.0884372106056</v>
      </c>
      <c r="N28" s="44">
        <v>73.578148012725663</v>
      </c>
      <c r="O28" s="44">
        <v>183.51028919787996</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1308.2703400458588</v>
      </c>
      <c r="N31" s="44">
        <v>1811.6667372888596</v>
      </c>
      <c r="O31" s="44">
        <v>-503.39639724300071</v>
      </c>
      <c r="P31" s="2"/>
    </row>
    <row r="32" spans="1:16" ht="14.25">
      <c r="A32" s="107"/>
      <c r="B32" s="46"/>
      <c r="C32" s="47"/>
      <c r="D32" s="47"/>
      <c r="E32" s="136"/>
      <c r="F32" s="47" t="s">
        <v>102</v>
      </c>
      <c r="G32" s="48"/>
      <c r="H32" s="49"/>
      <c r="I32" s="50"/>
      <c r="J32" s="50"/>
      <c r="K32" s="50"/>
      <c r="L32" s="51"/>
      <c r="M32" s="44">
        <v>43.390253112217529</v>
      </c>
      <c r="N32" s="44">
        <v>146.58620406852177</v>
      </c>
      <c r="O32" s="44">
        <v>-103.19595095630423</v>
      </c>
      <c r="P32" s="2"/>
    </row>
    <row r="33" spans="1:16" ht="14.25">
      <c r="A33" s="107"/>
      <c r="B33" s="46"/>
      <c r="C33" s="47"/>
      <c r="D33" s="47"/>
      <c r="E33" s="136"/>
      <c r="F33" s="47" t="s">
        <v>160</v>
      </c>
      <c r="G33" s="48"/>
      <c r="H33" s="49"/>
      <c r="I33" s="50"/>
      <c r="J33" s="50"/>
      <c r="K33" s="50"/>
      <c r="L33" s="51"/>
      <c r="M33" s="44">
        <v>1264.8800869336415</v>
      </c>
      <c r="N33" s="44">
        <v>1665.0805332203379</v>
      </c>
      <c r="O33" s="44">
        <v>-400.20044628669643</v>
      </c>
      <c r="P33" s="2"/>
    </row>
    <row r="34" spans="1:16" ht="14.25">
      <c r="A34" s="107"/>
      <c r="B34" s="46"/>
      <c r="C34" s="47"/>
      <c r="D34" s="47"/>
      <c r="E34" s="136"/>
      <c r="F34" s="47"/>
      <c r="G34" s="48" t="s">
        <v>161</v>
      </c>
      <c r="H34" s="49"/>
      <c r="I34" s="50"/>
      <c r="J34" s="50"/>
      <c r="K34" s="50"/>
      <c r="L34" s="50"/>
      <c r="M34" s="44">
        <v>421.07185181641421</v>
      </c>
      <c r="N34" s="44">
        <v>1001.1408656458344</v>
      </c>
      <c r="O34" s="44">
        <v>-580.06901382942021</v>
      </c>
      <c r="P34" s="2"/>
    </row>
    <row r="35" spans="1:16" ht="14.25">
      <c r="A35" s="107"/>
      <c r="B35" s="46"/>
      <c r="C35" s="47"/>
      <c r="D35" s="47"/>
      <c r="E35" s="136"/>
      <c r="F35" s="47"/>
      <c r="G35" s="48" t="s">
        <v>106</v>
      </c>
      <c r="H35" s="49"/>
      <c r="I35" s="50"/>
      <c r="J35" s="50"/>
      <c r="K35" s="50"/>
      <c r="L35" s="50"/>
      <c r="M35" s="44">
        <v>181.52955026192862</v>
      </c>
      <c r="N35" s="44">
        <v>196.71461742705131</v>
      </c>
      <c r="O35" s="44">
        <v>-15.185067165122675</v>
      </c>
      <c r="P35" s="2"/>
    </row>
    <row r="36" spans="1:16" ht="14.25">
      <c r="A36" s="107"/>
      <c r="B36" s="46"/>
      <c r="C36" s="47"/>
      <c r="D36" s="47"/>
      <c r="E36" s="136"/>
      <c r="F36" s="47"/>
      <c r="G36" s="48" t="s">
        <v>162</v>
      </c>
      <c r="H36" s="49"/>
      <c r="I36" s="50"/>
      <c r="J36" s="50"/>
      <c r="K36" s="50"/>
      <c r="L36" s="50"/>
      <c r="M36" s="44">
        <v>662.27868485529859</v>
      </c>
      <c r="N36" s="44">
        <v>467.22505014745224</v>
      </c>
      <c r="O36" s="44">
        <v>195.05363470784638</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499.83175572466911</v>
      </c>
      <c r="N40" s="44">
        <v>427.91815286515384</v>
      </c>
      <c r="O40" s="44">
        <v>71.913602859515308</v>
      </c>
      <c r="P40" s="2" t="s">
        <v>0</v>
      </c>
    </row>
    <row r="41" spans="1:16" ht="14.25">
      <c r="A41" s="107"/>
      <c r="B41" s="46"/>
      <c r="C41" s="47"/>
      <c r="D41" s="47"/>
      <c r="E41" s="136"/>
      <c r="F41" s="47" t="s">
        <v>108</v>
      </c>
      <c r="G41" s="48"/>
      <c r="H41" s="49"/>
      <c r="I41" s="50"/>
      <c r="J41" s="50"/>
      <c r="K41" s="50"/>
      <c r="L41" s="51"/>
      <c r="M41" s="44">
        <v>185.08182492302754</v>
      </c>
      <c r="N41" s="44">
        <v>166.41999302890613</v>
      </c>
      <c r="O41" s="44">
        <v>18.661831894121391</v>
      </c>
      <c r="P41" s="2" t="s">
        <v>0</v>
      </c>
    </row>
    <row r="42" spans="1:16" ht="14.25">
      <c r="A42" s="107"/>
      <c r="B42" s="46"/>
      <c r="C42" s="47"/>
      <c r="D42" s="47"/>
      <c r="E42" s="136"/>
      <c r="F42" s="47" t="s">
        <v>109</v>
      </c>
      <c r="G42" s="48"/>
      <c r="H42" s="49"/>
      <c r="I42" s="50"/>
      <c r="J42" s="50"/>
      <c r="K42" s="50"/>
      <c r="L42" s="51"/>
      <c r="M42" s="44">
        <v>314.7499308016416</v>
      </c>
      <c r="N42" s="44">
        <v>261.49815983624768</v>
      </c>
      <c r="O42" s="44">
        <v>53.251770965393938</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652.48581177363144</v>
      </c>
      <c r="P44" s="2" t="s">
        <v>0</v>
      </c>
    </row>
    <row r="45" spans="1:16" ht="15">
      <c r="A45" s="109"/>
      <c r="B45" s="204"/>
      <c r="C45" s="214" t="s">
        <v>113</v>
      </c>
      <c r="D45" s="163"/>
      <c r="E45" s="156"/>
      <c r="F45" s="163"/>
      <c r="G45" s="192"/>
      <c r="H45" s="193"/>
      <c r="I45" s="194"/>
      <c r="J45" s="192"/>
      <c r="K45" s="192"/>
      <c r="L45" s="195"/>
      <c r="M45" s="44">
        <v>104.12104416051287</v>
      </c>
      <c r="N45" s="44">
        <v>35.110467917590732</v>
      </c>
      <c r="O45" s="44">
        <v>69.010576242922127</v>
      </c>
      <c r="P45" s="2" t="s">
        <v>0</v>
      </c>
    </row>
    <row r="46" spans="1:16" ht="15">
      <c r="A46" s="109"/>
      <c r="B46" s="204"/>
      <c r="C46" s="214" t="s">
        <v>158</v>
      </c>
      <c r="D46" s="163"/>
      <c r="E46" s="156"/>
      <c r="F46" s="163"/>
      <c r="G46" s="192"/>
      <c r="H46" s="193"/>
      <c r="I46" s="194"/>
      <c r="J46" s="192"/>
      <c r="K46" s="192"/>
      <c r="L46" s="195"/>
      <c r="M46" s="44"/>
      <c r="N46" s="21"/>
      <c r="O46" s="44">
        <v>583.47523553070926</v>
      </c>
      <c r="P46" s="2" t="s">
        <v>0</v>
      </c>
    </row>
    <row r="47" spans="1:16" ht="15">
      <c r="A47" s="109"/>
      <c r="B47" s="204"/>
      <c r="C47" s="47"/>
      <c r="D47" s="215" t="s">
        <v>115</v>
      </c>
      <c r="E47" s="216"/>
      <c r="F47" s="215"/>
      <c r="G47" s="217"/>
      <c r="H47" s="218"/>
      <c r="I47" s="219"/>
      <c r="J47" s="217"/>
      <c r="K47" s="48"/>
      <c r="L47" s="51"/>
      <c r="M47" s="44"/>
      <c r="N47" s="21"/>
      <c r="O47" s="44">
        <v>498.0451634618999</v>
      </c>
      <c r="P47" s="2" t="s">
        <v>0</v>
      </c>
    </row>
    <row r="48" spans="1:16" ht="15">
      <c r="A48" s="109"/>
      <c r="B48" s="204"/>
      <c r="C48" s="47"/>
      <c r="D48" s="215"/>
      <c r="E48" s="216" t="s">
        <v>116</v>
      </c>
      <c r="F48" s="215"/>
      <c r="G48" s="217"/>
      <c r="H48" s="218"/>
      <c r="I48" s="219"/>
      <c r="J48" s="217"/>
      <c r="K48" s="48"/>
      <c r="L48" s="51"/>
      <c r="M48" s="44"/>
      <c r="N48" s="21"/>
      <c r="O48" s="44">
        <v>-442.40973971165647</v>
      </c>
      <c r="P48" s="2" t="s">
        <v>0</v>
      </c>
    </row>
    <row r="49" spans="1:16" ht="15">
      <c r="A49" s="109"/>
      <c r="B49" s="204"/>
      <c r="C49" s="47"/>
      <c r="D49" s="215"/>
      <c r="E49" s="216" t="s">
        <v>117</v>
      </c>
      <c r="F49" s="215"/>
      <c r="G49" s="217"/>
      <c r="H49" s="218"/>
      <c r="I49" s="219"/>
      <c r="J49" s="217"/>
      <c r="K49" s="48"/>
      <c r="L49" s="51"/>
      <c r="M49" s="44"/>
      <c r="N49" s="21"/>
      <c r="O49" s="44">
        <v>940.45490317355643</v>
      </c>
      <c r="P49" s="2" t="s">
        <v>0</v>
      </c>
    </row>
    <row r="50" spans="1:16" ht="15">
      <c r="A50" s="109"/>
      <c r="B50" s="204"/>
      <c r="C50" s="47"/>
      <c r="D50" s="215" t="s">
        <v>118</v>
      </c>
      <c r="E50" s="216"/>
      <c r="F50" s="215"/>
      <c r="G50" s="217"/>
      <c r="H50" s="218"/>
      <c r="I50" s="219"/>
      <c r="J50" s="217"/>
      <c r="K50" s="48"/>
      <c r="L50" s="51"/>
      <c r="M50" s="44"/>
      <c r="N50" s="21"/>
      <c r="O50" s="44">
        <v>-105.93328936532292</v>
      </c>
      <c r="P50" s="2" t="s">
        <v>0</v>
      </c>
    </row>
    <row r="51" spans="1:16" ht="15">
      <c r="A51" s="109"/>
      <c r="B51" s="204"/>
      <c r="C51" s="47"/>
      <c r="D51" s="215"/>
      <c r="E51" s="216" t="s">
        <v>119</v>
      </c>
      <c r="F51" s="215"/>
      <c r="G51" s="217"/>
      <c r="H51" s="218"/>
      <c r="I51" s="219"/>
      <c r="J51" s="217"/>
      <c r="K51" s="48"/>
      <c r="L51" s="51"/>
      <c r="M51" s="44"/>
      <c r="N51" s="21"/>
      <c r="O51" s="44">
        <v>-1291.5318295362515</v>
      </c>
      <c r="P51" s="2" t="s">
        <v>0</v>
      </c>
    </row>
    <row r="52" spans="1:16" ht="15">
      <c r="A52" s="109"/>
      <c r="B52" s="204"/>
      <c r="C52" s="47"/>
      <c r="D52" s="215"/>
      <c r="E52" s="216" t="s">
        <v>120</v>
      </c>
      <c r="F52" s="215"/>
      <c r="G52" s="217"/>
      <c r="H52" s="218"/>
      <c r="I52" s="219"/>
      <c r="J52" s="217"/>
      <c r="K52" s="48"/>
      <c r="L52" s="51"/>
      <c r="M52" s="44"/>
      <c r="N52" s="21"/>
      <c r="O52" s="44">
        <v>1185.5985401709286</v>
      </c>
      <c r="P52" s="2" t="s">
        <v>0</v>
      </c>
    </row>
    <row r="53" spans="1:16" ht="15">
      <c r="A53" s="109"/>
      <c r="B53" s="204"/>
      <c r="C53" s="47"/>
      <c r="D53" s="216" t="s">
        <v>121</v>
      </c>
      <c r="E53" s="216"/>
      <c r="F53" s="215"/>
      <c r="G53" s="217"/>
      <c r="H53" s="218"/>
      <c r="I53" s="219"/>
      <c r="J53" s="217"/>
      <c r="K53" s="48"/>
      <c r="L53" s="51"/>
      <c r="M53" s="44"/>
      <c r="N53" s="21"/>
      <c r="O53" s="44">
        <v>-11.618489801357997</v>
      </c>
      <c r="P53" s="2"/>
    </row>
    <row r="54" spans="1:16" ht="15">
      <c r="A54" s="109"/>
      <c r="B54" s="204"/>
      <c r="C54" s="47"/>
      <c r="D54" s="215" t="s">
        <v>163</v>
      </c>
      <c r="E54" s="216"/>
      <c r="F54" s="215"/>
      <c r="G54" s="217"/>
      <c r="H54" s="218"/>
      <c r="I54" s="219"/>
      <c r="J54" s="217"/>
      <c r="K54" s="48"/>
      <c r="L54" s="51"/>
      <c r="M54" s="44"/>
      <c r="N54" s="21"/>
      <c r="O54" s="44">
        <v>773.31301236685738</v>
      </c>
      <c r="P54" s="2" t="s">
        <v>0</v>
      </c>
    </row>
    <row r="55" spans="1:16" ht="15">
      <c r="A55" s="109"/>
      <c r="B55" s="204"/>
      <c r="C55" s="47"/>
      <c r="D55" s="215"/>
      <c r="E55" s="216" t="s">
        <v>119</v>
      </c>
      <c r="F55" s="215"/>
      <c r="G55" s="217"/>
      <c r="H55" s="218"/>
      <c r="I55" s="219"/>
      <c r="J55" s="217"/>
      <c r="K55" s="48"/>
      <c r="L55" s="51"/>
      <c r="M55" s="44"/>
      <c r="N55" s="21"/>
      <c r="O55" s="44">
        <v>-5713.9049402502078</v>
      </c>
      <c r="P55" s="2" t="s">
        <v>0</v>
      </c>
    </row>
    <row r="56" spans="1:16" ht="15">
      <c r="A56" s="109"/>
      <c r="B56" s="204"/>
      <c r="C56" s="47"/>
      <c r="D56" s="215"/>
      <c r="E56" s="216" t="s">
        <v>120</v>
      </c>
      <c r="F56" s="215"/>
      <c r="G56" s="217"/>
      <c r="H56" s="218"/>
      <c r="I56" s="219"/>
      <c r="J56" s="217"/>
      <c r="K56" s="48"/>
      <c r="L56" s="51"/>
      <c r="M56" s="44"/>
      <c r="N56" s="21"/>
      <c r="O56" s="44">
        <v>6487.2179526170657</v>
      </c>
      <c r="P56" s="2" t="s">
        <v>0</v>
      </c>
    </row>
    <row r="57" spans="1:16" ht="14.25">
      <c r="A57" s="109"/>
      <c r="B57" s="46"/>
      <c r="C57" s="47"/>
      <c r="D57" s="215" t="s">
        <v>123</v>
      </c>
      <c r="E57" s="216"/>
      <c r="F57" s="215"/>
      <c r="G57" s="217"/>
      <c r="H57" s="218"/>
      <c r="I57" s="219"/>
      <c r="J57" s="220"/>
      <c r="K57" s="110"/>
      <c r="L57" s="51"/>
      <c r="M57" s="44"/>
      <c r="N57" s="21"/>
      <c r="O57" s="44">
        <v>-570.33116113136759</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135.35622802311195</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A63" s="133" t="s">
        <v>148</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ht="15.75">
      <c r="A2" s="1"/>
      <c r="B2" s="325"/>
      <c r="C2" s="325"/>
      <c r="D2" s="325"/>
      <c r="E2" s="325"/>
      <c r="F2" s="325"/>
      <c r="G2" s="325"/>
      <c r="H2" s="325"/>
      <c r="I2" s="325"/>
      <c r="J2" s="325"/>
      <c r="K2" s="325"/>
      <c r="L2" s="325"/>
      <c r="M2" s="325"/>
      <c r="N2" s="325"/>
      <c r="O2" s="325"/>
      <c r="P2" s="2" t="s">
        <v>0</v>
      </c>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1995</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ustomHeight="1">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ustomHeight="1">
      <c r="A9" s="7"/>
      <c r="B9" s="15" t="s">
        <v>7</v>
      </c>
      <c r="C9" s="16"/>
      <c r="D9" s="16"/>
      <c r="E9" s="16"/>
      <c r="F9" s="16"/>
      <c r="G9" s="17"/>
      <c r="H9" s="18"/>
      <c r="I9" s="19"/>
      <c r="J9" s="17"/>
      <c r="K9" s="17"/>
      <c r="L9" s="20"/>
      <c r="M9" s="21">
        <v>2098.02</v>
      </c>
      <c r="N9" s="22">
        <v>2170.8000000000002</v>
      </c>
      <c r="O9" s="21">
        <v>-72.7800000000002</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2077.02</v>
      </c>
      <c r="N11" s="22">
        <v>2162.8000000000002</v>
      </c>
      <c r="O11" s="22">
        <v>-85.7800000000002</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1909.12</v>
      </c>
      <c r="N13" s="22">
        <v>1999.7</v>
      </c>
      <c r="O13" s="22">
        <v>-90.580000000000155</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555.9</v>
      </c>
      <c r="N15" s="22">
        <v>1499.4</v>
      </c>
      <c r="O15" s="22">
        <v>-943.5</v>
      </c>
      <c r="P15" s="2" t="s">
        <v>0</v>
      </c>
    </row>
    <row r="16" spans="1:16" ht="14.25">
      <c r="A16" s="31"/>
      <c r="B16" s="32"/>
      <c r="C16" s="26"/>
      <c r="D16" s="26"/>
      <c r="E16" s="34"/>
      <c r="F16" s="34" t="s">
        <v>11</v>
      </c>
      <c r="G16" s="35"/>
      <c r="H16" s="36"/>
      <c r="I16" s="37"/>
      <c r="J16" s="37"/>
      <c r="K16" s="37"/>
      <c r="L16" s="38"/>
      <c r="M16" s="22">
        <v>510.2</v>
      </c>
      <c r="N16" s="22">
        <v>1499.4</v>
      </c>
      <c r="O16" s="22">
        <v>-989.2</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45.7</v>
      </c>
      <c r="N21" s="22">
        <v>0</v>
      </c>
      <c r="O21" s="22">
        <v>45.7</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1353.22</v>
      </c>
      <c r="N26" s="45">
        <v>500.3</v>
      </c>
      <c r="O26" s="22">
        <v>852.92</v>
      </c>
      <c r="P26" s="2" t="s">
        <v>0</v>
      </c>
    </row>
    <row r="27" spans="1:16" ht="14.25">
      <c r="A27" s="31"/>
      <c r="B27" s="32"/>
      <c r="C27" s="26"/>
      <c r="D27" s="26"/>
      <c r="E27" s="34"/>
      <c r="F27" s="34" t="s">
        <v>21</v>
      </c>
      <c r="G27" s="35"/>
      <c r="H27" s="36"/>
      <c r="I27" s="37"/>
      <c r="J27" s="37"/>
      <c r="K27" s="37"/>
      <c r="L27" s="38"/>
      <c r="M27" s="45">
        <v>174.1</v>
      </c>
      <c r="N27" s="45">
        <v>265</v>
      </c>
      <c r="O27" s="22">
        <v>-90.9</v>
      </c>
      <c r="P27" s="2" t="s">
        <v>0</v>
      </c>
    </row>
    <row r="28" spans="1:16" ht="14.25">
      <c r="A28" s="31"/>
      <c r="B28" s="42"/>
      <c r="C28" s="34"/>
      <c r="D28" s="34"/>
      <c r="E28" s="26"/>
      <c r="F28" s="34"/>
      <c r="G28" s="35" t="s">
        <v>22</v>
      </c>
      <c r="H28" s="36"/>
      <c r="I28" s="37"/>
      <c r="J28" s="37"/>
      <c r="K28" s="37"/>
      <c r="L28" s="38"/>
      <c r="M28" s="45">
        <v>31.1</v>
      </c>
      <c r="N28" s="45">
        <v>155.9</v>
      </c>
      <c r="O28" s="22">
        <v>-124.8</v>
      </c>
      <c r="P28" s="2" t="s">
        <v>0</v>
      </c>
    </row>
    <row r="29" spans="1:16" ht="14.25">
      <c r="A29" s="31"/>
      <c r="B29" s="42"/>
      <c r="C29" s="34"/>
      <c r="D29" s="34"/>
      <c r="E29" s="34"/>
      <c r="F29" s="26"/>
      <c r="G29" s="35"/>
      <c r="H29" s="36" t="s">
        <v>23</v>
      </c>
      <c r="I29" s="37"/>
      <c r="J29" s="37"/>
      <c r="K29" s="37"/>
      <c r="L29" s="38"/>
      <c r="M29" s="45">
        <v>4.5</v>
      </c>
      <c r="N29" s="22">
        <v>0</v>
      </c>
      <c r="O29" s="22">
        <v>4.5</v>
      </c>
      <c r="P29" s="2" t="s">
        <v>0</v>
      </c>
    </row>
    <row r="30" spans="1:16" ht="14.25">
      <c r="A30" s="31"/>
      <c r="B30" s="42"/>
      <c r="C30" s="34"/>
      <c r="D30" s="34"/>
      <c r="E30" s="34"/>
      <c r="F30" s="26"/>
      <c r="G30" s="35"/>
      <c r="H30" s="36" t="s">
        <v>24</v>
      </c>
      <c r="I30" s="37"/>
      <c r="J30" s="37"/>
      <c r="K30" s="37"/>
      <c r="L30" s="38"/>
      <c r="M30" s="45">
        <v>0</v>
      </c>
      <c r="N30" s="22">
        <v>149.9</v>
      </c>
      <c r="O30" s="22">
        <v>-149.9</v>
      </c>
      <c r="P30" s="2" t="s">
        <v>0</v>
      </c>
    </row>
    <row r="31" spans="1:16" ht="14.25">
      <c r="A31" s="31"/>
      <c r="B31" s="42"/>
      <c r="C31" s="34"/>
      <c r="D31" s="34"/>
      <c r="E31" s="34"/>
      <c r="F31" s="26"/>
      <c r="G31" s="35"/>
      <c r="H31" s="36" t="s">
        <v>25</v>
      </c>
      <c r="I31" s="37"/>
      <c r="J31" s="37"/>
      <c r="K31" s="37"/>
      <c r="L31" s="38"/>
      <c r="M31" s="45">
        <v>26.6</v>
      </c>
      <c r="N31" s="22">
        <v>6</v>
      </c>
      <c r="O31" s="22">
        <v>20.6</v>
      </c>
      <c r="P31" s="2" t="s">
        <v>0</v>
      </c>
    </row>
    <row r="32" spans="1:16" ht="14.25">
      <c r="A32" s="31"/>
      <c r="B32" s="42"/>
      <c r="C32" s="34"/>
      <c r="D32" s="34"/>
      <c r="E32" s="26"/>
      <c r="F32" s="34"/>
      <c r="G32" s="35" t="s">
        <v>26</v>
      </c>
      <c r="H32" s="36"/>
      <c r="I32" s="37"/>
      <c r="J32" s="37"/>
      <c r="K32" s="37"/>
      <c r="L32" s="38"/>
      <c r="M32" s="45">
        <v>143</v>
      </c>
      <c r="N32" s="45">
        <v>109.1</v>
      </c>
      <c r="O32" s="22">
        <v>33.9</v>
      </c>
      <c r="P32" s="2" t="s">
        <v>0</v>
      </c>
    </row>
    <row r="33" spans="1:16" ht="14.25">
      <c r="A33" s="31"/>
      <c r="B33" s="42"/>
      <c r="C33" s="34"/>
      <c r="D33" s="34"/>
      <c r="E33" s="34"/>
      <c r="F33" s="26"/>
      <c r="G33" s="35"/>
      <c r="H33" s="36" t="s">
        <v>27</v>
      </c>
      <c r="I33" s="37"/>
      <c r="J33" s="37"/>
      <c r="K33" s="37"/>
      <c r="L33" s="38"/>
      <c r="M33" s="45">
        <v>95</v>
      </c>
      <c r="N33" s="22">
        <v>65</v>
      </c>
      <c r="O33" s="22">
        <v>30</v>
      </c>
      <c r="P33" s="2" t="s">
        <v>0</v>
      </c>
    </row>
    <row r="34" spans="1:16" ht="14.25">
      <c r="A34" s="31"/>
      <c r="B34" s="42"/>
      <c r="C34" s="34"/>
      <c r="D34" s="34"/>
      <c r="E34" s="34"/>
      <c r="F34" s="26"/>
      <c r="G34" s="35"/>
      <c r="H34" s="36" t="s">
        <v>28</v>
      </c>
      <c r="I34" s="37"/>
      <c r="J34" s="37"/>
      <c r="K34" s="37"/>
      <c r="L34" s="38"/>
      <c r="M34" s="45">
        <v>7.5</v>
      </c>
      <c r="N34" s="22">
        <v>0</v>
      </c>
      <c r="O34" s="22">
        <v>7.5</v>
      </c>
      <c r="P34" s="2" t="s">
        <v>0</v>
      </c>
    </row>
    <row r="35" spans="1:16" ht="14.25">
      <c r="A35" s="31"/>
      <c r="B35" s="42"/>
      <c r="C35" s="34"/>
      <c r="D35" s="34"/>
      <c r="E35" s="34"/>
      <c r="F35" s="26"/>
      <c r="G35" s="35"/>
      <c r="H35" s="36" t="s">
        <v>25</v>
      </c>
      <c r="I35" s="37"/>
      <c r="J35" s="37"/>
      <c r="K35" s="37"/>
      <c r="L35" s="38"/>
      <c r="M35" s="45">
        <v>40.5</v>
      </c>
      <c r="N35" s="22">
        <v>44.1</v>
      </c>
      <c r="O35" s="22">
        <v>-3.6</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812.9</v>
      </c>
      <c r="N60" s="22">
        <v>149.1</v>
      </c>
      <c r="O60" s="22">
        <v>663.8</v>
      </c>
      <c r="P60" s="2" t="s">
        <v>0</v>
      </c>
    </row>
    <row r="61" spans="1:17" ht="14.25">
      <c r="A61" s="31"/>
      <c r="B61" s="42"/>
      <c r="C61" s="34"/>
      <c r="D61" s="34"/>
      <c r="E61" s="26"/>
      <c r="F61" s="34"/>
      <c r="G61" s="35" t="s">
        <v>48</v>
      </c>
      <c r="H61" s="27"/>
      <c r="I61" s="37"/>
      <c r="J61" s="37"/>
      <c r="K61" s="37"/>
      <c r="L61" s="38"/>
      <c r="M61" s="65">
        <v>0</v>
      </c>
      <c r="N61" s="65">
        <v>11.2</v>
      </c>
      <c r="O61" s="65">
        <v>-11.2</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11.2</v>
      </c>
      <c r="O63" s="65">
        <v>-11.2</v>
      </c>
      <c r="P63" s="2" t="s">
        <v>0</v>
      </c>
    </row>
    <row r="64" spans="1:17" ht="14.25">
      <c r="A64" s="31"/>
      <c r="B64" s="46"/>
      <c r="C64" s="47"/>
      <c r="D64" s="47"/>
      <c r="E64" s="26"/>
      <c r="F64" s="47"/>
      <c r="G64" s="48" t="s">
        <v>51</v>
      </c>
      <c r="H64" s="27"/>
      <c r="I64" s="50"/>
      <c r="J64" s="50"/>
      <c r="K64" s="50"/>
      <c r="L64" s="51"/>
      <c r="M64" s="65">
        <v>812.9</v>
      </c>
      <c r="N64" s="65">
        <v>137.9</v>
      </c>
      <c r="O64" s="65">
        <v>675</v>
      </c>
      <c r="P64" s="2" t="s">
        <v>0</v>
      </c>
    </row>
    <row r="65" spans="1:16" ht="14.25">
      <c r="A65" s="31"/>
      <c r="B65" s="46"/>
      <c r="C65" s="47"/>
      <c r="D65" s="47"/>
      <c r="E65" s="47"/>
      <c r="F65" s="26"/>
      <c r="G65" s="48"/>
      <c r="H65" s="49" t="s">
        <v>52</v>
      </c>
      <c r="I65" s="50"/>
      <c r="J65" s="50"/>
      <c r="K65" s="50"/>
      <c r="L65" s="51"/>
      <c r="M65" s="65">
        <v>0</v>
      </c>
      <c r="N65" s="65">
        <v>2.6</v>
      </c>
      <c r="O65" s="65">
        <v>-2.6</v>
      </c>
      <c r="P65" s="2" t="s">
        <v>0</v>
      </c>
    </row>
    <row r="66" spans="1:16" ht="14.25">
      <c r="A66" s="31"/>
      <c r="B66" s="46"/>
      <c r="C66" s="47"/>
      <c r="D66" s="47"/>
      <c r="E66" s="47"/>
      <c r="F66" s="26"/>
      <c r="G66" s="48"/>
      <c r="H66" s="49" t="s">
        <v>53</v>
      </c>
      <c r="I66" s="50"/>
      <c r="J66" s="50"/>
      <c r="K66" s="50"/>
      <c r="L66" s="51"/>
      <c r="M66" s="65">
        <v>2.9</v>
      </c>
      <c r="N66" s="65">
        <v>37.9</v>
      </c>
      <c r="O66" s="65">
        <v>-35</v>
      </c>
      <c r="P66" s="2" t="s">
        <v>0</v>
      </c>
    </row>
    <row r="67" spans="1:16" ht="14.25">
      <c r="A67" s="31"/>
      <c r="B67" s="46"/>
      <c r="C67" s="47"/>
      <c r="D67" s="47"/>
      <c r="E67" s="47"/>
      <c r="F67" s="26"/>
      <c r="G67" s="48"/>
      <c r="H67" s="49" t="s">
        <v>54</v>
      </c>
      <c r="I67" s="50"/>
      <c r="J67" s="50"/>
      <c r="K67" s="50"/>
      <c r="L67" s="51"/>
      <c r="M67" s="65">
        <v>810</v>
      </c>
      <c r="N67" s="65">
        <v>97.4</v>
      </c>
      <c r="O67" s="65">
        <v>712.6</v>
      </c>
      <c r="P67" s="2" t="s">
        <v>0</v>
      </c>
    </row>
    <row r="68" spans="1:16" ht="14.25">
      <c r="A68" s="31"/>
      <c r="B68" s="32"/>
      <c r="C68" s="26"/>
      <c r="D68" s="26"/>
      <c r="E68" s="34"/>
      <c r="F68" s="34" t="s">
        <v>55</v>
      </c>
      <c r="G68" s="35"/>
      <c r="H68" s="36"/>
      <c r="I68" s="37"/>
      <c r="J68" s="37"/>
      <c r="K68" s="37"/>
      <c r="L68" s="38"/>
      <c r="M68" s="22">
        <v>7.3</v>
      </c>
      <c r="N68" s="22">
        <v>10</v>
      </c>
      <c r="O68" s="22">
        <v>-2.7</v>
      </c>
      <c r="P68" s="2" t="s">
        <v>0</v>
      </c>
    </row>
    <row r="69" spans="1:16" ht="14.25">
      <c r="A69" s="31"/>
      <c r="B69" s="42"/>
      <c r="C69" s="34"/>
      <c r="D69" s="34"/>
      <c r="E69" s="26"/>
      <c r="F69" s="34"/>
      <c r="G69" s="35" t="s">
        <v>56</v>
      </c>
      <c r="H69" s="36"/>
      <c r="I69" s="37"/>
      <c r="J69" s="37"/>
      <c r="K69" s="37"/>
      <c r="L69" s="38"/>
      <c r="M69" s="85">
        <v>1.3</v>
      </c>
      <c r="N69" s="85">
        <v>0.7</v>
      </c>
      <c r="O69" s="65">
        <v>0.6</v>
      </c>
      <c r="P69" s="2" t="s">
        <v>0</v>
      </c>
    </row>
    <row r="70" spans="1:16" ht="14.25">
      <c r="A70" s="31"/>
      <c r="B70" s="42"/>
      <c r="C70" s="34"/>
      <c r="D70" s="34"/>
      <c r="E70" s="26"/>
      <c r="F70" s="34"/>
      <c r="G70" s="35" t="s">
        <v>57</v>
      </c>
      <c r="H70" s="36"/>
      <c r="I70" s="37"/>
      <c r="J70" s="37"/>
      <c r="K70" s="37"/>
      <c r="L70" s="38"/>
      <c r="M70" s="65">
        <v>6</v>
      </c>
      <c r="N70" s="65">
        <v>9.3000000000000007</v>
      </c>
      <c r="O70" s="65">
        <v>-3.3</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27.7</v>
      </c>
      <c r="O74" s="22">
        <v>-27.7</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16.7</v>
      </c>
      <c r="O76" s="65">
        <v>-16.7</v>
      </c>
      <c r="P76" s="2" t="s">
        <v>0</v>
      </c>
    </row>
    <row r="77" spans="1:16" ht="14.25">
      <c r="A77" s="31"/>
      <c r="B77" s="42"/>
      <c r="C77" s="34"/>
      <c r="D77" s="34"/>
      <c r="E77" s="26"/>
      <c r="F77" s="34"/>
      <c r="G77" s="35" t="s">
        <v>64</v>
      </c>
      <c r="H77" s="36"/>
      <c r="I77" s="37"/>
      <c r="J77" s="37"/>
      <c r="K77" s="37"/>
      <c r="L77" s="38"/>
      <c r="M77" s="85">
        <v>0</v>
      </c>
      <c r="N77" s="85">
        <v>11</v>
      </c>
      <c r="O77" s="65">
        <v>-11</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5.5</v>
      </c>
      <c r="O84" s="22">
        <v>-5.5</v>
      </c>
      <c r="P84" s="2" t="s">
        <v>0</v>
      </c>
    </row>
    <row r="85" spans="1:16" ht="14.25">
      <c r="A85" s="31"/>
      <c r="B85" s="32"/>
      <c r="C85" s="26"/>
      <c r="D85" s="26"/>
      <c r="E85" s="34"/>
      <c r="F85" s="34" t="s">
        <v>72</v>
      </c>
      <c r="G85" s="35"/>
      <c r="H85" s="36"/>
      <c r="I85" s="37"/>
      <c r="J85" s="37"/>
      <c r="K85" s="37"/>
      <c r="L85" s="38"/>
      <c r="M85" s="22">
        <v>0</v>
      </c>
      <c r="N85" s="22">
        <v>1.3</v>
      </c>
      <c r="O85" s="22">
        <v>-1.3</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1.3</v>
      </c>
      <c r="O90" s="22">
        <v>-1.3</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1.3</v>
      </c>
      <c r="O99" s="65">
        <v>-1.3</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v>
      </c>
      <c r="N109" s="21">
        <v>0</v>
      </c>
      <c r="O109" s="22">
        <v>0</v>
      </c>
      <c r="P109" s="2" t="s">
        <v>0</v>
      </c>
    </row>
    <row r="110" spans="1:16" ht="14.25">
      <c r="A110" s="31"/>
      <c r="B110" s="42"/>
      <c r="C110" s="34"/>
      <c r="D110" s="34"/>
      <c r="E110" s="26"/>
      <c r="F110" s="34"/>
      <c r="G110" s="35" t="s">
        <v>95</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v>
      </c>
      <c r="N111" s="45">
        <v>0</v>
      </c>
      <c r="O111" s="45">
        <v>0</v>
      </c>
      <c r="P111" s="2" t="s">
        <v>0</v>
      </c>
    </row>
    <row r="112" spans="1:16" ht="14.25">
      <c r="A112" s="31"/>
      <c r="B112" s="32"/>
      <c r="C112" s="26"/>
      <c r="D112" s="26"/>
      <c r="E112" s="34"/>
      <c r="F112" s="34" t="s">
        <v>97</v>
      </c>
      <c r="G112" s="35"/>
      <c r="H112" s="36"/>
      <c r="I112" s="37"/>
      <c r="J112" s="37"/>
      <c r="K112" s="37"/>
      <c r="L112" s="38"/>
      <c r="M112" s="22">
        <v>124.86200000000001</v>
      </c>
      <c r="N112" s="22">
        <v>8.25</v>
      </c>
      <c r="O112" s="22">
        <v>116.61200000000001</v>
      </c>
      <c r="P112" s="2" t="s">
        <v>0</v>
      </c>
    </row>
    <row r="113" spans="1:16" ht="14.25">
      <c r="A113" s="31"/>
      <c r="B113" s="42"/>
      <c r="C113" s="34"/>
      <c r="D113" s="34"/>
      <c r="E113" s="26"/>
      <c r="F113" s="34"/>
      <c r="G113" s="35" t="s">
        <v>98</v>
      </c>
      <c r="H113" s="36"/>
      <c r="I113" s="37"/>
      <c r="J113" s="37"/>
      <c r="K113" s="37"/>
      <c r="L113" s="38"/>
      <c r="M113" s="21">
        <v>31</v>
      </c>
      <c r="N113" s="22">
        <v>7.3</v>
      </c>
      <c r="O113" s="22">
        <v>23.7</v>
      </c>
      <c r="P113" s="2" t="s">
        <v>0</v>
      </c>
    </row>
    <row r="114" spans="1:16" ht="15">
      <c r="A114" s="7"/>
      <c r="B114" s="83"/>
      <c r="C114" s="84"/>
      <c r="D114" s="84"/>
      <c r="E114" s="16"/>
      <c r="F114" s="16"/>
      <c r="G114" s="89" t="s">
        <v>99</v>
      </c>
      <c r="H114" s="18"/>
      <c r="I114" s="19"/>
      <c r="J114" s="17"/>
      <c r="K114" s="17"/>
      <c r="L114" s="20"/>
      <c r="M114" s="22">
        <v>93.162000000000006</v>
      </c>
      <c r="N114" s="22">
        <v>0</v>
      </c>
      <c r="O114" s="22">
        <v>93.162000000000006</v>
      </c>
      <c r="P114" s="2" t="s">
        <v>0</v>
      </c>
    </row>
    <row r="115" spans="1:16" ht="14.25">
      <c r="A115" s="31"/>
      <c r="B115" s="42"/>
      <c r="C115" s="34"/>
      <c r="D115" s="34"/>
      <c r="E115" s="26"/>
      <c r="F115" s="47"/>
      <c r="G115" s="48" t="s">
        <v>33</v>
      </c>
      <c r="H115" s="49"/>
      <c r="I115" s="50"/>
      <c r="J115" s="50"/>
      <c r="K115" s="50"/>
      <c r="L115" s="51"/>
      <c r="M115" s="22">
        <v>0.7</v>
      </c>
      <c r="N115" s="22">
        <v>0.95</v>
      </c>
      <c r="O115" s="22">
        <v>-0.25</v>
      </c>
      <c r="P115" s="2" t="s">
        <v>0</v>
      </c>
    </row>
    <row r="116" spans="1:16" ht="14.25">
      <c r="A116" s="31"/>
      <c r="B116" s="42"/>
      <c r="C116" s="34"/>
      <c r="D116" s="34"/>
      <c r="F116" s="26" t="s">
        <v>100</v>
      </c>
      <c r="G116" s="48"/>
      <c r="H116" s="49"/>
      <c r="I116" s="50"/>
      <c r="J116" s="50"/>
      <c r="K116" s="50"/>
      <c r="L116" s="51"/>
      <c r="M116" s="22">
        <v>234.05799999999999</v>
      </c>
      <c r="N116" s="22">
        <v>33.450000000000003</v>
      </c>
      <c r="O116" s="22">
        <v>200.608</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239"/>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167.9</v>
      </c>
      <c r="N120" s="45">
        <v>163.1</v>
      </c>
      <c r="O120" s="22">
        <v>4.8000000000000114</v>
      </c>
      <c r="P120" s="2" t="s">
        <v>0</v>
      </c>
    </row>
    <row r="121" spans="1:16" ht="14.25">
      <c r="A121" s="107"/>
      <c r="B121" s="46"/>
      <c r="C121" s="47"/>
      <c r="D121" s="47"/>
      <c r="E121" s="26"/>
      <c r="F121" s="47" t="s">
        <v>102</v>
      </c>
      <c r="G121" s="48"/>
      <c r="H121" s="49"/>
      <c r="I121" s="50"/>
      <c r="J121" s="50"/>
      <c r="K121" s="50"/>
      <c r="L121" s="51"/>
      <c r="M121" s="22">
        <v>40</v>
      </c>
      <c r="N121" s="22">
        <v>21.7</v>
      </c>
      <c r="O121" s="22">
        <v>18.3</v>
      </c>
      <c r="P121" s="2" t="s">
        <v>0</v>
      </c>
    </row>
    <row r="122" spans="1:16" ht="14.25">
      <c r="A122" s="107"/>
      <c r="B122" s="46"/>
      <c r="C122" s="47"/>
      <c r="D122" s="47"/>
      <c r="E122" s="26"/>
      <c r="F122" s="47" t="s">
        <v>103</v>
      </c>
      <c r="G122" s="48"/>
      <c r="H122" s="49"/>
      <c r="I122" s="50"/>
      <c r="J122" s="50"/>
      <c r="K122" s="50"/>
      <c r="L122" s="51"/>
      <c r="M122" s="22">
        <v>127.9</v>
      </c>
      <c r="N122" s="22">
        <v>141.4</v>
      </c>
      <c r="O122" s="22">
        <v>-13.5</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0</v>
      </c>
      <c r="N124" s="65">
        <v>0</v>
      </c>
      <c r="O124" s="65">
        <v>0</v>
      </c>
      <c r="P124" s="2" t="s">
        <v>0</v>
      </c>
    </row>
    <row r="125" spans="1:16" ht="14.25">
      <c r="A125" s="107"/>
      <c r="B125" s="46"/>
      <c r="C125" s="47"/>
      <c r="D125" s="47"/>
      <c r="E125" s="26"/>
      <c r="F125" s="47"/>
      <c r="G125" s="48"/>
      <c r="H125" s="49" t="s">
        <v>106</v>
      </c>
      <c r="I125" s="50"/>
      <c r="J125" s="50"/>
      <c r="K125" s="50"/>
      <c r="L125" s="51"/>
      <c r="M125" s="65">
        <v>0</v>
      </c>
      <c r="N125" s="65">
        <v>0</v>
      </c>
      <c r="O125" s="65">
        <v>0</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21</v>
      </c>
      <c r="N127" s="22">
        <v>8</v>
      </c>
      <c r="O127" s="22">
        <v>13</v>
      </c>
      <c r="P127" s="2" t="s">
        <v>0</v>
      </c>
    </row>
    <row r="128" spans="1:16" ht="14.25">
      <c r="A128" s="107"/>
      <c r="B128" s="46"/>
      <c r="C128" s="47"/>
      <c r="D128" s="47"/>
      <c r="E128" s="26"/>
      <c r="F128" s="47" t="s">
        <v>108</v>
      </c>
      <c r="G128" s="48"/>
      <c r="H128" s="49"/>
      <c r="I128" s="50"/>
      <c r="J128" s="37"/>
      <c r="K128" s="37"/>
      <c r="L128" s="38"/>
      <c r="M128" s="22">
        <v>9</v>
      </c>
      <c r="N128" s="22">
        <v>0</v>
      </c>
      <c r="O128" s="22">
        <v>9</v>
      </c>
      <c r="P128" s="2" t="s">
        <v>0</v>
      </c>
    </row>
    <row r="129" spans="1:16" ht="14.25">
      <c r="A129" s="107"/>
      <c r="B129" s="46"/>
      <c r="C129" s="47"/>
      <c r="D129" s="47"/>
      <c r="E129" s="26"/>
      <c r="F129" s="47" t="s">
        <v>109</v>
      </c>
      <c r="G129" s="48"/>
      <c r="H129" s="49"/>
      <c r="I129" s="50"/>
      <c r="J129" s="37"/>
      <c r="K129" s="37"/>
      <c r="L129" s="38"/>
      <c r="M129" s="22">
        <v>12</v>
      </c>
      <c r="N129" s="22">
        <v>8</v>
      </c>
      <c r="O129" s="22">
        <v>4</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12</v>
      </c>
      <c r="N131" s="22">
        <v>8</v>
      </c>
      <c r="O131" s="22">
        <v>4</v>
      </c>
      <c r="P131" s="2" t="s">
        <v>0</v>
      </c>
    </row>
    <row r="132" spans="1:16" ht="14.25">
      <c r="A132" s="31"/>
      <c r="B132" s="42"/>
      <c r="C132" s="34"/>
      <c r="D132" s="34"/>
      <c r="E132" s="34"/>
      <c r="F132" s="34"/>
      <c r="G132" s="35"/>
      <c r="H132" s="36"/>
      <c r="I132" s="37"/>
      <c r="J132" s="37"/>
      <c r="K132" s="37"/>
      <c r="L132" s="38"/>
      <c r="M132" s="40"/>
      <c r="N132" s="40"/>
      <c r="O132" s="41"/>
      <c r="P132" s="2" t="s">
        <v>0</v>
      </c>
    </row>
    <row r="133" spans="1:16" ht="15">
      <c r="A133" s="109"/>
      <c r="B133" s="39" t="s">
        <v>112</v>
      </c>
      <c r="C133" s="34"/>
      <c r="D133" s="34"/>
      <c r="E133" s="26"/>
      <c r="F133" s="34"/>
      <c r="G133" s="35"/>
      <c r="H133" s="36"/>
      <c r="I133" s="37"/>
      <c r="J133" s="35"/>
      <c r="K133" s="35"/>
      <c r="L133" s="38"/>
      <c r="M133" s="21">
        <v>619.79999999999995</v>
      </c>
      <c r="N133" s="21">
        <v>513.79999999999995</v>
      </c>
      <c r="O133" s="21">
        <v>106</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114</v>
      </c>
      <c r="D135" s="33"/>
      <c r="E135" s="24"/>
      <c r="F135" s="33"/>
      <c r="G135" s="111"/>
      <c r="H135" s="112"/>
      <c r="I135" s="113"/>
      <c r="J135" s="111"/>
      <c r="K135" s="111"/>
      <c r="L135" s="114"/>
      <c r="M135" s="21">
        <v>619.79999999999995</v>
      </c>
      <c r="N135" s="21">
        <v>513.79999999999995</v>
      </c>
      <c r="O135" s="21">
        <v>106</v>
      </c>
      <c r="P135" s="110" t="s">
        <v>0</v>
      </c>
    </row>
    <row r="136" spans="1:16" ht="15">
      <c r="A136" s="109"/>
      <c r="B136" s="39"/>
      <c r="C136" s="34"/>
      <c r="D136" s="34" t="s">
        <v>115</v>
      </c>
      <c r="E136" s="26"/>
      <c r="F136" s="34"/>
      <c r="G136" s="35"/>
      <c r="H136" s="36"/>
      <c r="I136" s="37"/>
      <c r="J136" s="35"/>
      <c r="K136" s="35"/>
      <c r="L136" s="38"/>
      <c r="M136" s="21">
        <v>38.799999999999997</v>
      </c>
      <c r="N136" s="21">
        <v>7.1</v>
      </c>
      <c r="O136" s="21">
        <v>31.7</v>
      </c>
      <c r="P136" s="110" t="s">
        <v>0</v>
      </c>
    </row>
    <row r="137" spans="1:16" ht="15">
      <c r="A137" s="109"/>
      <c r="B137" s="39"/>
      <c r="C137" s="34"/>
      <c r="D137" s="34"/>
      <c r="E137" s="26" t="s">
        <v>116</v>
      </c>
      <c r="F137" s="34"/>
      <c r="G137" s="35"/>
      <c r="H137" s="36"/>
      <c r="I137" s="37"/>
      <c r="J137" s="35"/>
      <c r="K137" s="35"/>
      <c r="L137" s="38"/>
      <c r="M137" s="21">
        <v>0</v>
      </c>
      <c r="N137" s="21">
        <v>7.1</v>
      </c>
      <c r="O137" s="21">
        <v>-7.1</v>
      </c>
      <c r="P137" s="110" t="s">
        <v>0</v>
      </c>
    </row>
    <row r="138" spans="1:16" ht="15">
      <c r="A138" s="109"/>
      <c r="B138" s="39"/>
      <c r="C138" s="34"/>
      <c r="D138" s="34"/>
      <c r="E138" s="26" t="s">
        <v>117</v>
      </c>
      <c r="F138" s="34"/>
      <c r="G138" s="35"/>
      <c r="H138" s="36"/>
      <c r="I138" s="37"/>
      <c r="J138" s="35"/>
      <c r="K138" s="35"/>
      <c r="L138" s="38"/>
      <c r="M138" s="21">
        <v>38.799999999999997</v>
      </c>
      <c r="N138" s="21">
        <v>0</v>
      </c>
      <c r="O138" s="21">
        <v>38.799999999999997</v>
      </c>
      <c r="P138" s="110" t="s">
        <v>0</v>
      </c>
    </row>
    <row r="139" spans="1:16" ht="15">
      <c r="A139" s="109"/>
      <c r="B139" s="39"/>
      <c r="C139" s="34"/>
      <c r="D139" s="34" t="s">
        <v>118</v>
      </c>
      <c r="E139" s="26"/>
      <c r="F139" s="34"/>
      <c r="G139" s="35"/>
      <c r="H139" s="36"/>
      <c r="I139" s="37"/>
      <c r="J139" s="35"/>
      <c r="K139" s="35"/>
      <c r="L139" s="38"/>
      <c r="M139" s="21">
        <v>-12.4</v>
      </c>
      <c r="N139" s="21">
        <v>20.100000000000001</v>
      </c>
      <c r="O139" s="21">
        <v>-32.5</v>
      </c>
      <c r="P139" s="110" t="s">
        <v>0</v>
      </c>
    </row>
    <row r="140" spans="1:16" ht="15">
      <c r="A140" s="109"/>
      <c r="B140" s="39"/>
      <c r="C140" s="34"/>
      <c r="D140" s="34"/>
      <c r="E140" s="26" t="s">
        <v>119</v>
      </c>
      <c r="F140" s="34"/>
      <c r="G140" s="35"/>
      <c r="H140" s="36"/>
      <c r="I140" s="37"/>
      <c r="J140" s="35"/>
      <c r="K140" s="35"/>
      <c r="L140" s="38"/>
      <c r="M140" s="21">
        <v>0</v>
      </c>
      <c r="N140" s="21">
        <v>20.100000000000001</v>
      </c>
      <c r="O140" s="21">
        <v>-20.100000000000001</v>
      </c>
      <c r="P140" s="110" t="s">
        <v>0</v>
      </c>
    </row>
    <row r="141" spans="1:16" ht="15">
      <c r="A141" s="109"/>
      <c r="B141" s="39"/>
      <c r="C141" s="34"/>
      <c r="D141" s="34"/>
      <c r="E141" s="26" t="s">
        <v>120</v>
      </c>
      <c r="F141" s="34"/>
      <c r="G141" s="35"/>
      <c r="H141" s="36"/>
      <c r="I141" s="37"/>
      <c r="J141" s="35"/>
      <c r="K141" s="35"/>
      <c r="L141" s="38"/>
      <c r="M141" s="21">
        <v>-12.4</v>
      </c>
      <c r="N141" s="21">
        <v>0</v>
      </c>
      <c r="O141" s="21">
        <v>-12.4</v>
      </c>
      <c r="P141" s="110" t="s">
        <v>0</v>
      </c>
    </row>
    <row r="142" spans="1:16" ht="15">
      <c r="A142" s="109"/>
      <c r="B142" s="39"/>
      <c r="C142" s="34"/>
      <c r="D142" s="26" t="s">
        <v>121</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429.1</v>
      </c>
      <c r="N143" s="21">
        <v>486.6</v>
      </c>
      <c r="O143" s="21">
        <v>-57.5</v>
      </c>
      <c r="P143" s="110" t="s">
        <v>0</v>
      </c>
    </row>
    <row r="144" spans="1:16" ht="15">
      <c r="A144" s="109"/>
      <c r="B144" s="39"/>
      <c r="C144" s="34"/>
      <c r="D144" s="34"/>
      <c r="E144" s="26" t="s">
        <v>119</v>
      </c>
      <c r="F144" s="34"/>
      <c r="G144" s="35"/>
      <c r="H144" s="36"/>
      <c r="I144" s="37"/>
      <c r="J144" s="35"/>
      <c r="K144" s="35"/>
      <c r="L144" s="38"/>
      <c r="M144" s="21">
        <v>0</v>
      </c>
      <c r="N144" s="21">
        <v>486.6</v>
      </c>
      <c r="O144" s="21">
        <v>-486.6</v>
      </c>
      <c r="P144" s="110" t="s">
        <v>0</v>
      </c>
    </row>
    <row r="145" spans="1:16" ht="15">
      <c r="A145" s="109"/>
      <c r="B145" s="39"/>
      <c r="C145" s="34"/>
      <c r="D145" s="34"/>
      <c r="E145" s="26" t="s">
        <v>120</v>
      </c>
      <c r="F145" s="34"/>
      <c r="G145" s="35"/>
      <c r="H145" s="36"/>
      <c r="I145" s="37"/>
      <c r="J145" s="35"/>
      <c r="K145" s="35"/>
      <c r="L145" s="38"/>
      <c r="M145" s="21">
        <v>429.1</v>
      </c>
      <c r="N145" s="21">
        <v>0</v>
      </c>
      <c r="O145" s="21">
        <v>429.1</v>
      </c>
      <c r="P145" s="110" t="s">
        <v>0</v>
      </c>
    </row>
    <row r="146" spans="1:16" ht="14.25">
      <c r="A146" s="109"/>
      <c r="B146" s="42"/>
      <c r="C146" s="34"/>
      <c r="D146" s="34" t="s">
        <v>123</v>
      </c>
      <c r="E146" s="26"/>
      <c r="F146" s="34"/>
      <c r="G146" s="35"/>
      <c r="H146" s="36"/>
      <c r="I146" s="37"/>
      <c r="J146" s="2"/>
      <c r="K146" s="2"/>
      <c r="L146" s="38"/>
      <c r="M146" s="21">
        <v>164.3</v>
      </c>
      <c r="N146" s="21">
        <v>0</v>
      </c>
      <c r="O146" s="21">
        <v>164.3</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-33.219999999999686</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1.3</v>
      </c>
      <c r="N162" s="22">
        <v>0.7</v>
      </c>
      <c r="O162" s="22">
        <v>0.6</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pageSetup paperSize="9" orientation="portrait" horizontalDpi="4294967293" verticalDpi="0" r:id="rId1"/>
</worksheet>
</file>

<file path=xl/worksheets/sheet40.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5354.8394607643531</v>
      </c>
      <c r="N9" s="44">
        <v>5943.2113482364239</v>
      </c>
      <c r="O9" s="44">
        <v>-588.37188747207108</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4970.7128071713578</v>
      </c>
      <c r="N11" s="44">
        <v>5655.9000092007918</v>
      </c>
      <c r="O11" s="44">
        <v>-685.18720202943416</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3979.3800627510132</v>
      </c>
      <c r="N13" s="44">
        <v>4319.7448019564299</v>
      </c>
      <c r="O13" s="44">
        <v>-340.36473920541658</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650.65054732986198</v>
      </c>
      <c r="N15" s="44">
        <v>2952.0120010770397</v>
      </c>
      <c r="O15" s="44">
        <v>-2301.3614537471776</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3328.7295154211515</v>
      </c>
      <c r="N17" s="44">
        <v>1367.73280087939</v>
      </c>
      <c r="O17" s="44">
        <v>1960.9967145417615</v>
      </c>
      <c r="P17" s="2" t="s">
        <v>0</v>
      </c>
    </row>
    <row r="18" spans="1:16" ht="14.25">
      <c r="A18" s="31"/>
      <c r="B18" s="135"/>
      <c r="C18" s="136"/>
      <c r="D18" s="136"/>
      <c r="E18" s="47"/>
      <c r="F18" s="47" t="s">
        <v>21</v>
      </c>
      <c r="G18" s="48"/>
      <c r="H18" s="49"/>
      <c r="I18" s="50"/>
      <c r="J18" s="50"/>
      <c r="K18" s="50"/>
      <c r="L18" s="51"/>
      <c r="M18" s="44">
        <v>774.09438033407594</v>
      </c>
      <c r="N18" s="44">
        <v>502.36400029526993</v>
      </c>
      <c r="O18" s="44">
        <v>271.73038003880606</v>
      </c>
      <c r="P18" s="2" t="s">
        <v>0</v>
      </c>
    </row>
    <row r="19" spans="1:16" ht="15">
      <c r="A19" s="7"/>
      <c r="B19" s="206"/>
      <c r="C19" s="174"/>
      <c r="D19" s="174"/>
      <c r="E19" s="144"/>
      <c r="F19" s="174" t="s">
        <v>47</v>
      </c>
      <c r="G19" s="140"/>
      <c r="H19" s="145"/>
      <c r="I19" s="146"/>
      <c r="J19" s="152"/>
      <c r="K19" s="152"/>
      <c r="L19" s="155"/>
      <c r="M19" s="44">
        <v>1101.4613861522878</v>
      </c>
      <c r="N19" s="44">
        <v>449.50074277205795</v>
      </c>
      <c r="O19" s="44">
        <v>651.96064338022995</v>
      </c>
      <c r="P19" s="2" t="s">
        <v>0</v>
      </c>
    </row>
    <row r="20" spans="1:16" ht="14.25">
      <c r="A20" s="31"/>
      <c r="B20" s="135"/>
      <c r="C20" s="136"/>
      <c r="D20" s="136"/>
      <c r="E20" s="47"/>
      <c r="F20" s="47" t="s">
        <v>55</v>
      </c>
      <c r="G20" s="48"/>
      <c r="H20" s="49"/>
      <c r="I20" s="50"/>
      <c r="J20" s="50"/>
      <c r="K20" s="50"/>
      <c r="L20" s="51"/>
      <c r="M20" s="44">
        <v>42.907391521893999</v>
      </c>
      <c r="N20" s="44">
        <v>58.607013066397997</v>
      </c>
      <c r="O20" s="44">
        <v>-15.699621544503994</v>
      </c>
      <c r="P20" s="2" t="s">
        <v>0</v>
      </c>
    </row>
    <row r="21" spans="1:16" ht="14.25">
      <c r="A21" s="31"/>
      <c r="B21" s="135"/>
      <c r="C21" s="136"/>
      <c r="D21" s="136"/>
      <c r="E21" s="47"/>
      <c r="F21" s="47" t="s">
        <v>58</v>
      </c>
      <c r="G21" s="48"/>
      <c r="H21" s="49"/>
      <c r="I21" s="50"/>
      <c r="J21" s="50"/>
      <c r="K21" s="50"/>
      <c r="L21" s="51"/>
      <c r="M21" s="44">
        <v>92.482202211375991</v>
      </c>
      <c r="N21" s="44">
        <v>10.836752534334</v>
      </c>
      <c r="O21" s="44">
        <v>81.645449677041981</v>
      </c>
      <c r="P21" s="2" t="s">
        <v>0</v>
      </c>
    </row>
    <row r="22" spans="1:16" ht="14.25">
      <c r="A22" s="31"/>
      <c r="B22" s="135"/>
      <c r="C22" s="136"/>
      <c r="D22" s="136"/>
      <c r="E22" s="47"/>
      <c r="F22" s="47" t="s">
        <v>61</v>
      </c>
      <c r="G22" s="48"/>
      <c r="H22" s="49"/>
      <c r="I22" s="50"/>
      <c r="J22" s="50"/>
      <c r="K22" s="50"/>
      <c r="L22" s="51"/>
      <c r="M22" s="44">
        <v>53.217127644914001</v>
      </c>
      <c r="N22" s="44">
        <v>35.372399634242001</v>
      </c>
      <c r="O22" s="44">
        <v>17.844728010672</v>
      </c>
      <c r="P22" s="2" t="s">
        <v>0</v>
      </c>
    </row>
    <row r="23" spans="1:16" ht="14.25">
      <c r="A23" s="31"/>
      <c r="B23" s="135"/>
      <c r="C23" s="136"/>
      <c r="D23" s="136"/>
      <c r="E23" s="47"/>
      <c r="F23" s="47" t="s">
        <v>67</v>
      </c>
      <c r="G23" s="48"/>
      <c r="H23" s="49"/>
      <c r="I23" s="50"/>
      <c r="J23" s="50"/>
      <c r="K23" s="50"/>
      <c r="L23" s="51"/>
      <c r="M23" s="44">
        <v>145.80835235591397</v>
      </c>
      <c r="N23" s="44">
        <v>60.847896111021996</v>
      </c>
      <c r="O23" s="44">
        <v>84.960456244891972</v>
      </c>
      <c r="P23" s="2" t="s">
        <v>0</v>
      </c>
    </row>
    <row r="24" spans="1:16" ht="14.25">
      <c r="A24" s="31"/>
      <c r="B24" s="135"/>
      <c r="C24" s="136"/>
      <c r="D24" s="136"/>
      <c r="E24" s="47"/>
      <c r="F24" s="47" t="s">
        <v>68</v>
      </c>
      <c r="G24" s="110"/>
      <c r="H24" s="49"/>
      <c r="I24" s="50"/>
      <c r="J24" s="50"/>
      <c r="K24" s="50"/>
      <c r="L24" s="51"/>
      <c r="M24" s="44">
        <v>94.360977402747992</v>
      </c>
      <c r="N24" s="44">
        <v>15.858008979657997</v>
      </c>
      <c r="O24" s="44">
        <v>78.50296842309001</v>
      </c>
      <c r="P24" s="2" t="s">
        <v>0</v>
      </c>
    </row>
    <row r="25" spans="1:16" ht="14.25">
      <c r="A25" s="31"/>
      <c r="B25" s="135"/>
      <c r="C25" s="136"/>
      <c r="D25" s="136"/>
      <c r="E25" s="47"/>
      <c r="F25" s="47" t="s">
        <v>71</v>
      </c>
      <c r="G25" s="48"/>
      <c r="H25" s="49"/>
      <c r="I25" s="50"/>
      <c r="J25" s="50"/>
      <c r="K25" s="50"/>
      <c r="L25" s="51"/>
      <c r="M25" s="44">
        <v>7.5100352190179995</v>
      </c>
      <c r="N25" s="44">
        <v>27.752552380973999</v>
      </c>
      <c r="O25" s="44">
        <v>-20.242517161955998</v>
      </c>
      <c r="P25" s="2" t="s">
        <v>0</v>
      </c>
    </row>
    <row r="26" spans="1:16" ht="14.25">
      <c r="A26" s="31"/>
      <c r="B26" s="135"/>
      <c r="C26" s="136"/>
      <c r="D26" s="136"/>
      <c r="E26" s="47"/>
      <c r="F26" s="47" t="s">
        <v>72</v>
      </c>
      <c r="G26" s="48"/>
      <c r="H26" s="49"/>
      <c r="I26" s="50"/>
      <c r="J26" s="50"/>
      <c r="K26" s="50"/>
      <c r="L26" s="51"/>
      <c r="M26" s="44">
        <v>811.65413034125788</v>
      </c>
      <c r="N26" s="44">
        <v>135.08297453740997</v>
      </c>
      <c r="O26" s="44">
        <v>676.571155803848</v>
      </c>
      <c r="P26" s="2" t="s">
        <v>0</v>
      </c>
    </row>
    <row r="27" spans="1:16" ht="14.25">
      <c r="A27" s="31"/>
      <c r="B27" s="135"/>
      <c r="C27" s="136"/>
      <c r="D27" s="136"/>
      <c r="E27" s="47"/>
      <c r="F27" s="47" t="s">
        <v>94</v>
      </c>
      <c r="G27" s="48"/>
      <c r="H27" s="49"/>
      <c r="I27" s="50"/>
      <c r="J27" s="50"/>
      <c r="K27" s="50"/>
      <c r="L27" s="51"/>
      <c r="M27" s="44">
        <v>24.623048992697999</v>
      </c>
      <c r="N27" s="44">
        <v>30.183427071477993</v>
      </c>
      <c r="O27" s="44">
        <v>-5.560378078779995</v>
      </c>
      <c r="P27" s="2" t="s">
        <v>0</v>
      </c>
    </row>
    <row r="28" spans="1:16" ht="14.25">
      <c r="A28" s="31"/>
      <c r="B28" s="135"/>
      <c r="C28" s="136"/>
      <c r="D28" s="136"/>
      <c r="E28" s="47"/>
      <c r="F28" s="47" t="s">
        <v>97</v>
      </c>
      <c r="G28" s="48"/>
      <c r="H28" s="49"/>
      <c r="I28" s="50"/>
      <c r="J28" s="50"/>
      <c r="K28" s="50"/>
      <c r="L28" s="51"/>
      <c r="M28" s="44">
        <v>180.61048324496798</v>
      </c>
      <c r="N28" s="44">
        <v>41.327033496545987</v>
      </c>
      <c r="O28" s="44">
        <v>139.28344974842199</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991.33274442034383</v>
      </c>
      <c r="N31" s="44">
        <v>1336.1552072443619</v>
      </c>
      <c r="O31" s="44">
        <v>-344.82246282401809</v>
      </c>
      <c r="P31" s="2"/>
    </row>
    <row r="32" spans="1:16" ht="14.25">
      <c r="A32" s="107"/>
      <c r="B32" s="46"/>
      <c r="C32" s="47"/>
      <c r="D32" s="47"/>
      <c r="E32" s="136"/>
      <c r="F32" s="47" t="s">
        <v>102</v>
      </c>
      <c r="G32" s="48"/>
      <c r="H32" s="49"/>
      <c r="I32" s="50"/>
      <c r="J32" s="50"/>
      <c r="K32" s="50"/>
      <c r="L32" s="51"/>
      <c r="M32" s="44">
        <v>16.115039665319998</v>
      </c>
      <c r="N32" s="44">
        <v>86.008089681604005</v>
      </c>
      <c r="O32" s="44">
        <v>-69.893050016284008</v>
      </c>
      <c r="P32" s="2"/>
    </row>
    <row r="33" spans="1:16" ht="14.25">
      <c r="A33" s="107"/>
      <c r="B33" s="46"/>
      <c r="C33" s="47"/>
      <c r="D33" s="47"/>
      <c r="E33" s="136"/>
      <c r="F33" s="47" t="s">
        <v>160</v>
      </c>
      <c r="G33" s="48"/>
      <c r="H33" s="49"/>
      <c r="I33" s="50"/>
      <c r="J33" s="50"/>
      <c r="K33" s="50"/>
      <c r="L33" s="51"/>
      <c r="M33" s="44">
        <v>975.21770475502399</v>
      </c>
      <c r="N33" s="44">
        <v>1250.1471175627578</v>
      </c>
      <c r="O33" s="44">
        <v>-274.92941280773391</v>
      </c>
      <c r="P33" s="2"/>
    </row>
    <row r="34" spans="1:16" ht="14.25">
      <c r="A34" s="107"/>
      <c r="B34" s="46"/>
      <c r="C34" s="47"/>
      <c r="D34" s="47"/>
      <c r="E34" s="136"/>
      <c r="F34" s="47"/>
      <c r="G34" s="48" t="s">
        <v>161</v>
      </c>
      <c r="H34" s="49"/>
      <c r="I34" s="50"/>
      <c r="J34" s="50"/>
      <c r="K34" s="50"/>
      <c r="L34" s="50"/>
      <c r="M34" s="44">
        <v>278.89031781232597</v>
      </c>
      <c r="N34" s="44">
        <v>751.34567191165195</v>
      </c>
      <c r="O34" s="44">
        <v>-472.45535409932597</v>
      </c>
      <c r="P34" s="2"/>
    </row>
    <row r="35" spans="1:16" ht="14.25">
      <c r="A35" s="107"/>
      <c r="B35" s="46"/>
      <c r="C35" s="47"/>
      <c r="D35" s="47"/>
      <c r="E35" s="136"/>
      <c r="F35" s="47"/>
      <c r="G35" s="48" t="s">
        <v>106</v>
      </c>
      <c r="H35" s="49"/>
      <c r="I35" s="50"/>
      <c r="J35" s="50"/>
      <c r="K35" s="50"/>
      <c r="L35" s="50"/>
      <c r="M35" s="44">
        <v>226.497345506334</v>
      </c>
      <c r="N35" s="44">
        <v>179.72817566667999</v>
      </c>
      <c r="O35" s="44">
        <v>46.769169839654005</v>
      </c>
      <c r="P35" s="2"/>
    </row>
    <row r="36" spans="1:16" ht="14.25">
      <c r="A36" s="107"/>
      <c r="B36" s="46"/>
      <c r="C36" s="47"/>
      <c r="D36" s="47"/>
      <c r="E36" s="136"/>
      <c r="F36" s="47"/>
      <c r="G36" s="48" t="s">
        <v>162</v>
      </c>
      <c r="H36" s="49"/>
      <c r="I36" s="50"/>
      <c r="J36" s="50"/>
      <c r="K36" s="50"/>
      <c r="L36" s="50"/>
      <c r="M36" s="44">
        <v>469.8300414363639</v>
      </c>
      <c r="N36" s="44">
        <v>319.07326998442596</v>
      </c>
      <c r="O36" s="44">
        <v>150.75677145193796</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384.12665359299598</v>
      </c>
      <c r="N40" s="44">
        <v>287.31133903563199</v>
      </c>
      <c r="O40" s="44">
        <v>96.815314557363962</v>
      </c>
      <c r="P40" s="2" t="s">
        <v>0</v>
      </c>
    </row>
    <row r="41" spans="1:16" ht="14.25">
      <c r="A41" s="107"/>
      <c r="B41" s="46"/>
      <c r="C41" s="47"/>
      <c r="D41" s="47"/>
      <c r="E41" s="136"/>
      <c r="F41" s="47" t="s">
        <v>108</v>
      </c>
      <c r="G41" s="48"/>
      <c r="H41" s="49"/>
      <c r="I41" s="50"/>
      <c r="J41" s="50"/>
      <c r="K41" s="50"/>
      <c r="L41" s="51"/>
      <c r="M41" s="44">
        <v>143.89038780277599</v>
      </c>
      <c r="N41" s="44">
        <v>95.426749651268011</v>
      </c>
      <c r="O41" s="44">
        <v>48.463638151507986</v>
      </c>
      <c r="P41" s="2" t="s">
        <v>0</v>
      </c>
    </row>
    <row r="42" spans="1:16" ht="14.25">
      <c r="A42" s="107"/>
      <c r="B42" s="46"/>
      <c r="C42" s="47"/>
      <c r="D42" s="47"/>
      <c r="E42" s="136"/>
      <c r="F42" s="47" t="s">
        <v>109</v>
      </c>
      <c r="G42" s="48"/>
      <c r="H42" s="49"/>
      <c r="I42" s="50"/>
      <c r="J42" s="50"/>
      <c r="K42" s="50"/>
      <c r="L42" s="51"/>
      <c r="M42" s="44">
        <v>240.23626579021999</v>
      </c>
      <c r="N42" s="44">
        <v>191.88458938436398</v>
      </c>
      <c r="O42" s="44">
        <v>48.351676405855997</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592.85399945825202</v>
      </c>
      <c r="P44" s="2" t="s">
        <v>0</v>
      </c>
    </row>
    <row r="45" spans="1:16" ht="15">
      <c r="A45" s="109"/>
      <c r="B45" s="204"/>
      <c r="C45" s="214" t="s">
        <v>113</v>
      </c>
      <c r="D45" s="163"/>
      <c r="E45" s="156"/>
      <c r="F45" s="163"/>
      <c r="G45" s="192"/>
      <c r="H45" s="193"/>
      <c r="I45" s="194"/>
      <c r="J45" s="192"/>
      <c r="K45" s="192"/>
      <c r="L45" s="195"/>
      <c r="M45" s="44">
        <v>45.419676069975999</v>
      </c>
      <c r="N45" s="44">
        <v>30.321346889577999</v>
      </c>
      <c r="O45" s="44">
        <v>15.098329180397998</v>
      </c>
      <c r="P45" s="2" t="s">
        <v>0</v>
      </c>
    </row>
    <row r="46" spans="1:16" ht="15">
      <c r="A46" s="109"/>
      <c r="B46" s="204"/>
      <c r="C46" s="214" t="s">
        <v>158</v>
      </c>
      <c r="D46" s="163"/>
      <c r="E46" s="156"/>
      <c r="F46" s="163"/>
      <c r="G46" s="192"/>
      <c r="H46" s="193"/>
      <c r="I46" s="194"/>
      <c r="J46" s="192"/>
      <c r="K46" s="192"/>
      <c r="L46" s="195"/>
      <c r="M46" s="44"/>
      <c r="N46" s="21"/>
      <c r="O46" s="44">
        <v>577.75567027785405</v>
      </c>
      <c r="P46" s="2" t="s">
        <v>0</v>
      </c>
    </row>
    <row r="47" spans="1:16" ht="15">
      <c r="A47" s="109"/>
      <c r="B47" s="204"/>
      <c r="C47" s="47"/>
      <c r="D47" s="215" t="s">
        <v>115</v>
      </c>
      <c r="E47" s="216"/>
      <c r="F47" s="215"/>
      <c r="G47" s="217"/>
      <c r="H47" s="218"/>
      <c r="I47" s="219"/>
      <c r="J47" s="217"/>
      <c r="K47" s="48"/>
      <c r="L47" s="51"/>
      <c r="M47" s="44"/>
      <c r="N47" s="21"/>
      <c r="O47" s="44">
        <v>441.70129307168395</v>
      </c>
      <c r="P47" s="2" t="s">
        <v>0</v>
      </c>
    </row>
    <row r="48" spans="1:16" ht="15">
      <c r="A48" s="109"/>
      <c r="B48" s="204"/>
      <c r="C48" s="47"/>
      <c r="D48" s="215"/>
      <c r="E48" s="216" t="s">
        <v>116</v>
      </c>
      <c r="F48" s="215"/>
      <c r="G48" s="217"/>
      <c r="H48" s="218"/>
      <c r="I48" s="219"/>
      <c r="J48" s="217"/>
      <c r="K48" s="48"/>
      <c r="L48" s="51"/>
      <c r="M48" s="44"/>
      <c r="N48" s="21"/>
      <c r="O48" s="44">
        <v>-413.90076519565599</v>
      </c>
      <c r="P48" s="2" t="s">
        <v>0</v>
      </c>
    </row>
    <row r="49" spans="1:16" ht="15">
      <c r="A49" s="109"/>
      <c r="B49" s="204"/>
      <c r="C49" s="47"/>
      <c r="D49" s="215"/>
      <c r="E49" s="216" t="s">
        <v>117</v>
      </c>
      <c r="F49" s="215"/>
      <c r="G49" s="217"/>
      <c r="H49" s="218"/>
      <c r="I49" s="219"/>
      <c r="J49" s="217"/>
      <c r="K49" s="48"/>
      <c r="L49" s="51"/>
      <c r="M49" s="44"/>
      <c r="N49" s="21"/>
      <c r="O49" s="44">
        <v>855.60205826734</v>
      </c>
      <c r="P49" s="2" t="s">
        <v>0</v>
      </c>
    </row>
    <row r="50" spans="1:16" ht="15">
      <c r="A50" s="109"/>
      <c r="B50" s="204"/>
      <c r="C50" s="47"/>
      <c r="D50" s="215" t="s">
        <v>118</v>
      </c>
      <c r="E50" s="216"/>
      <c r="F50" s="215"/>
      <c r="G50" s="217"/>
      <c r="H50" s="218"/>
      <c r="I50" s="219"/>
      <c r="J50" s="217"/>
      <c r="K50" s="48"/>
      <c r="L50" s="51"/>
      <c r="M50" s="44"/>
      <c r="N50" s="21"/>
      <c r="O50" s="44">
        <v>-77.022259148982002</v>
      </c>
      <c r="P50" s="2" t="s">
        <v>0</v>
      </c>
    </row>
    <row r="51" spans="1:16" ht="15">
      <c r="A51" s="109"/>
      <c r="B51" s="204"/>
      <c r="C51" s="47"/>
      <c r="D51" s="215"/>
      <c r="E51" s="216" t="s">
        <v>119</v>
      </c>
      <c r="F51" s="215"/>
      <c r="G51" s="217"/>
      <c r="H51" s="218"/>
      <c r="I51" s="219"/>
      <c r="J51" s="217"/>
      <c r="K51" s="48"/>
      <c r="L51" s="51"/>
      <c r="M51" s="44"/>
      <c r="N51" s="21"/>
      <c r="O51" s="44">
        <v>-1479.7192486058341</v>
      </c>
      <c r="P51" s="2" t="s">
        <v>0</v>
      </c>
    </row>
    <row r="52" spans="1:16" ht="15">
      <c r="A52" s="109"/>
      <c r="B52" s="204"/>
      <c r="C52" s="47"/>
      <c r="D52" s="215"/>
      <c r="E52" s="216" t="s">
        <v>120</v>
      </c>
      <c r="F52" s="215"/>
      <c r="G52" s="217"/>
      <c r="H52" s="218"/>
      <c r="I52" s="219"/>
      <c r="J52" s="217"/>
      <c r="K52" s="48"/>
      <c r="L52" s="51"/>
      <c r="M52" s="44"/>
      <c r="N52" s="21"/>
      <c r="O52" s="44">
        <v>1402.696989456852</v>
      </c>
      <c r="P52" s="2" t="s">
        <v>0</v>
      </c>
    </row>
    <row r="53" spans="1:16" ht="15">
      <c r="A53" s="109"/>
      <c r="B53" s="204"/>
      <c r="C53" s="47"/>
      <c r="D53" s="216" t="s">
        <v>121</v>
      </c>
      <c r="E53" s="216"/>
      <c r="F53" s="215"/>
      <c r="G53" s="217"/>
      <c r="H53" s="218"/>
      <c r="I53" s="219"/>
      <c r="J53" s="217"/>
      <c r="K53" s="48"/>
      <c r="L53" s="51"/>
      <c r="M53" s="44"/>
      <c r="N53" s="21"/>
      <c r="O53" s="44">
        <v>-75.910037799999984</v>
      </c>
      <c r="P53" s="2"/>
    </row>
    <row r="54" spans="1:16" ht="15">
      <c r="A54" s="109"/>
      <c r="B54" s="204"/>
      <c r="C54" s="47"/>
      <c r="D54" s="215" t="s">
        <v>163</v>
      </c>
      <c r="E54" s="216"/>
      <c r="F54" s="215"/>
      <c r="G54" s="217"/>
      <c r="H54" s="218"/>
      <c r="I54" s="219"/>
      <c r="J54" s="217"/>
      <c r="K54" s="48"/>
      <c r="L54" s="51"/>
      <c r="M54" s="44"/>
      <c r="N54" s="21"/>
      <c r="O54" s="44">
        <v>749.48667429928787</v>
      </c>
      <c r="P54" s="2" t="s">
        <v>0</v>
      </c>
    </row>
    <row r="55" spans="1:16" ht="15">
      <c r="A55" s="109"/>
      <c r="B55" s="204"/>
      <c r="C55" s="47"/>
      <c r="D55" s="215"/>
      <c r="E55" s="216" t="s">
        <v>119</v>
      </c>
      <c r="F55" s="215"/>
      <c r="G55" s="217"/>
      <c r="H55" s="218"/>
      <c r="I55" s="219"/>
      <c r="J55" s="217"/>
      <c r="K55" s="48"/>
      <c r="L55" s="51"/>
      <c r="M55" s="44"/>
      <c r="N55" s="21"/>
      <c r="O55" s="44">
        <v>-1633.380219878652</v>
      </c>
      <c r="P55" s="2" t="s">
        <v>0</v>
      </c>
    </row>
    <row r="56" spans="1:16" ht="15">
      <c r="A56" s="109"/>
      <c r="B56" s="204"/>
      <c r="C56" s="47"/>
      <c r="D56" s="215"/>
      <c r="E56" s="216" t="s">
        <v>120</v>
      </c>
      <c r="F56" s="215"/>
      <c r="G56" s="217"/>
      <c r="H56" s="218"/>
      <c r="I56" s="219"/>
      <c r="J56" s="217"/>
      <c r="K56" s="48"/>
      <c r="L56" s="51"/>
      <c r="M56" s="44"/>
      <c r="N56" s="21"/>
      <c r="O56" s="44">
        <v>2382.8668941779401</v>
      </c>
      <c r="P56" s="2" t="s">
        <v>0</v>
      </c>
    </row>
    <row r="57" spans="1:16" ht="14.25">
      <c r="A57" s="109"/>
      <c r="B57" s="46"/>
      <c r="C57" s="47"/>
      <c r="D57" s="215" t="s">
        <v>123</v>
      </c>
      <c r="E57" s="216"/>
      <c r="F57" s="215"/>
      <c r="G57" s="217"/>
      <c r="H57" s="218"/>
      <c r="I57" s="219"/>
      <c r="J57" s="220"/>
      <c r="K57" s="110"/>
      <c r="L57" s="51"/>
      <c r="M57" s="44"/>
      <c r="N57" s="21"/>
      <c r="O57" s="44">
        <v>-460.50000014413598</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-4.4821119861819971</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v>2006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9149.2864209999989</v>
      </c>
      <c r="N9" s="44">
        <v>10154.579476000001</v>
      </c>
      <c r="O9" s="21">
        <v>-1005.2930550000019</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8492.9670669999996</v>
      </c>
      <c r="N11" s="21">
        <v>9663.6789079999999</v>
      </c>
      <c r="O11" s="21">
        <v>-1170.7118410000003</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6799.1745109999993</v>
      </c>
      <c r="N13" s="21">
        <v>7380.7221950000003</v>
      </c>
      <c r="O13" s="21">
        <v>-581.54768400000103</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1111.7024630000001</v>
      </c>
      <c r="N15" s="21">
        <v>5043.81196</v>
      </c>
      <c r="O15" s="21">
        <v>-3932.1094969999999</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5687.4720479999996</v>
      </c>
      <c r="N17" s="44">
        <v>2336.9102350000003</v>
      </c>
      <c r="O17" s="21">
        <v>3350.5618129999993</v>
      </c>
      <c r="P17" s="2" t="s">
        <v>0</v>
      </c>
    </row>
    <row r="18" spans="1:16" ht="14.25">
      <c r="A18" s="31"/>
      <c r="B18" s="135"/>
      <c r="C18" s="136"/>
      <c r="D18" s="136"/>
      <c r="E18" s="47"/>
      <c r="F18" s="47" t="s">
        <v>21</v>
      </c>
      <c r="G18" s="48"/>
      <c r="H18" s="49"/>
      <c r="I18" s="50"/>
      <c r="J18" s="50"/>
      <c r="K18" s="50"/>
      <c r="L18" s="51"/>
      <c r="M18" s="44">
        <v>1322.618774</v>
      </c>
      <c r="N18" s="44">
        <v>858.33985499999994</v>
      </c>
      <c r="O18" s="21">
        <v>464.27891900000009</v>
      </c>
      <c r="P18" s="2" t="s">
        <v>0</v>
      </c>
    </row>
    <row r="19" spans="1:16" ht="15">
      <c r="A19" s="7"/>
      <c r="B19" s="206"/>
      <c r="C19" s="174"/>
      <c r="D19" s="174"/>
      <c r="E19" s="144"/>
      <c r="F19" s="174" t="s">
        <v>47</v>
      </c>
      <c r="G19" s="140"/>
      <c r="H19" s="145"/>
      <c r="I19" s="146"/>
      <c r="J19" s="152"/>
      <c r="K19" s="152"/>
      <c r="L19" s="155"/>
      <c r="M19" s="44">
        <v>1881.9585119999999</v>
      </c>
      <c r="N19" s="21">
        <v>768.01761699999997</v>
      </c>
      <c r="O19" s="21">
        <v>1113.940895</v>
      </c>
      <c r="P19" s="2" t="s">
        <v>0</v>
      </c>
    </row>
    <row r="20" spans="1:16" ht="14.25">
      <c r="A20" s="31"/>
      <c r="B20" s="135"/>
      <c r="C20" s="136"/>
      <c r="D20" s="136"/>
      <c r="E20" s="47"/>
      <c r="F20" s="47" t="s">
        <v>55</v>
      </c>
      <c r="G20" s="48"/>
      <c r="H20" s="49"/>
      <c r="I20" s="50"/>
      <c r="J20" s="50"/>
      <c r="K20" s="50"/>
      <c r="L20" s="51"/>
      <c r="M20" s="44">
        <v>73.311631000000006</v>
      </c>
      <c r="N20" s="21">
        <v>100.136027</v>
      </c>
      <c r="O20" s="21">
        <v>-26.824395999999993</v>
      </c>
      <c r="P20" s="2" t="s">
        <v>0</v>
      </c>
    </row>
    <row r="21" spans="1:16" ht="14.25">
      <c r="A21" s="31"/>
      <c r="B21" s="135"/>
      <c r="C21" s="136"/>
      <c r="D21" s="136"/>
      <c r="E21" s="47"/>
      <c r="F21" s="47" t="s">
        <v>58</v>
      </c>
      <c r="G21" s="48"/>
      <c r="H21" s="49"/>
      <c r="I21" s="50"/>
      <c r="J21" s="50"/>
      <c r="K21" s="50"/>
      <c r="L21" s="51"/>
      <c r="M21" s="44">
        <v>158.01522399999999</v>
      </c>
      <c r="N21" s="21">
        <v>18.515691</v>
      </c>
      <c r="O21" s="21">
        <v>139.49953299999999</v>
      </c>
      <c r="P21" s="2" t="s">
        <v>0</v>
      </c>
    </row>
    <row r="22" spans="1:16" ht="14.25">
      <c r="A22" s="31"/>
      <c r="B22" s="135"/>
      <c r="C22" s="136"/>
      <c r="D22" s="136"/>
      <c r="E22" s="47"/>
      <c r="F22" s="47" t="s">
        <v>61</v>
      </c>
      <c r="G22" s="48"/>
      <c r="H22" s="49"/>
      <c r="I22" s="50"/>
      <c r="J22" s="50"/>
      <c r="K22" s="50"/>
      <c r="L22" s="51"/>
      <c r="M22" s="44">
        <v>90.926861000000002</v>
      </c>
      <c r="N22" s="21">
        <v>60.437333000000002</v>
      </c>
      <c r="O22" s="21">
        <v>30.489528</v>
      </c>
      <c r="P22" s="2" t="s">
        <v>0</v>
      </c>
    </row>
    <row r="23" spans="1:16" ht="14.25">
      <c r="A23" s="31"/>
      <c r="B23" s="135"/>
      <c r="C23" s="136"/>
      <c r="D23" s="136"/>
      <c r="E23" s="47"/>
      <c r="F23" s="47" t="s">
        <v>67</v>
      </c>
      <c r="G23" s="48"/>
      <c r="H23" s="49"/>
      <c r="I23" s="50"/>
      <c r="J23" s="50"/>
      <c r="K23" s="50"/>
      <c r="L23" s="51"/>
      <c r="M23" s="44">
        <v>249.12836099999998</v>
      </c>
      <c r="N23" s="21">
        <v>103.964803</v>
      </c>
      <c r="O23" s="21">
        <v>145.16355799999997</v>
      </c>
      <c r="P23" s="2" t="s">
        <v>0</v>
      </c>
    </row>
    <row r="24" spans="1:16" ht="14.25">
      <c r="A24" s="31"/>
      <c r="B24" s="135"/>
      <c r="C24" s="136"/>
      <c r="D24" s="136"/>
      <c r="E24" s="47"/>
      <c r="F24" s="47" t="s">
        <v>68</v>
      </c>
      <c r="G24" s="110"/>
      <c r="H24" s="49"/>
      <c r="I24" s="50"/>
      <c r="J24" s="50"/>
      <c r="K24" s="50"/>
      <c r="L24" s="51"/>
      <c r="M24" s="44">
        <v>161.225302</v>
      </c>
      <c r="N24" s="21">
        <v>27.095016999999999</v>
      </c>
      <c r="O24" s="21">
        <v>134.13028500000001</v>
      </c>
      <c r="P24" s="2" t="s">
        <v>0</v>
      </c>
    </row>
    <row r="25" spans="1:16" ht="14.25">
      <c r="A25" s="31"/>
      <c r="B25" s="135"/>
      <c r="C25" s="136"/>
      <c r="D25" s="136"/>
      <c r="E25" s="47"/>
      <c r="F25" s="47" t="s">
        <v>71</v>
      </c>
      <c r="G25" s="48"/>
      <c r="H25" s="49"/>
      <c r="I25" s="50"/>
      <c r="J25" s="50"/>
      <c r="K25" s="50"/>
      <c r="L25" s="51"/>
      <c r="M25" s="44">
        <v>12.831657</v>
      </c>
      <c r="N25" s="21">
        <v>47.418050999999998</v>
      </c>
      <c r="O25" s="21">
        <v>-34.586393999999999</v>
      </c>
      <c r="P25" s="2" t="s">
        <v>0</v>
      </c>
    </row>
    <row r="26" spans="1:16" ht="14.25">
      <c r="A26" s="31"/>
      <c r="B26" s="135"/>
      <c r="C26" s="136"/>
      <c r="D26" s="136"/>
      <c r="E26" s="47"/>
      <c r="F26" s="47" t="s">
        <v>72</v>
      </c>
      <c r="G26" s="48"/>
      <c r="H26" s="49"/>
      <c r="I26" s="50"/>
      <c r="J26" s="50"/>
      <c r="K26" s="50"/>
      <c r="L26" s="51"/>
      <c r="M26" s="44">
        <v>1386.7934169999999</v>
      </c>
      <c r="N26" s="21">
        <v>230.80296499999997</v>
      </c>
      <c r="O26" s="21">
        <v>1155.990452</v>
      </c>
      <c r="P26" s="2" t="s">
        <v>0</v>
      </c>
    </row>
    <row r="27" spans="1:16" ht="14.25">
      <c r="A27" s="31"/>
      <c r="B27" s="135"/>
      <c r="C27" s="136"/>
      <c r="D27" s="136"/>
      <c r="E27" s="47"/>
      <c r="F27" s="47" t="s">
        <v>94</v>
      </c>
      <c r="G27" s="48"/>
      <c r="H27" s="49"/>
      <c r="I27" s="50"/>
      <c r="J27" s="50"/>
      <c r="K27" s="50"/>
      <c r="L27" s="51"/>
      <c r="M27" s="44">
        <v>42.070976999999999</v>
      </c>
      <c r="N27" s="21">
        <v>51.571446999999992</v>
      </c>
      <c r="O27" s="21">
        <v>-9.5004699999999929</v>
      </c>
      <c r="P27" s="2" t="s">
        <v>0</v>
      </c>
    </row>
    <row r="28" spans="1:16" ht="14.25">
      <c r="A28" s="31"/>
      <c r="B28" s="135"/>
      <c r="C28" s="136"/>
      <c r="D28" s="136"/>
      <c r="E28" s="47"/>
      <c r="F28" s="47" t="s">
        <v>97</v>
      </c>
      <c r="G28" s="48"/>
      <c r="H28" s="49"/>
      <c r="I28" s="50"/>
      <c r="J28" s="50"/>
      <c r="K28" s="50"/>
      <c r="L28" s="51"/>
      <c r="M28" s="44">
        <v>308.59133199999997</v>
      </c>
      <c r="N28" s="21">
        <v>70.611428999999987</v>
      </c>
      <c r="O28" s="21">
        <v>237.97990299999998</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1693.7925559999999</v>
      </c>
      <c r="N31" s="44">
        <v>2282.956713</v>
      </c>
      <c r="O31" s="21">
        <v>-589.16415700000016</v>
      </c>
      <c r="P31" s="2"/>
    </row>
    <row r="32" spans="1:16" ht="14.25">
      <c r="A32" s="107"/>
      <c r="B32" s="46"/>
      <c r="C32" s="47"/>
      <c r="D32" s="47"/>
      <c r="E32" s="136"/>
      <c r="F32" s="47" t="s">
        <v>102</v>
      </c>
      <c r="G32" s="48"/>
      <c r="H32" s="49"/>
      <c r="I32" s="50"/>
      <c r="J32" s="50"/>
      <c r="K32" s="50"/>
      <c r="L32" s="51"/>
      <c r="M32" s="44">
        <v>27.534179999999999</v>
      </c>
      <c r="N32" s="21">
        <v>146.95354600000002</v>
      </c>
      <c r="O32" s="21">
        <v>-119.41936600000002</v>
      </c>
      <c r="P32" s="2"/>
    </row>
    <row r="33" spans="1:16" ht="14.25">
      <c r="A33" s="107"/>
      <c r="B33" s="46"/>
      <c r="C33" s="47"/>
      <c r="D33" s="47"/>
      <c r="E33" s="136"/>
      <c r="F33" s="47" t="s">
        <v>160</v>
      </c>
      <c r="G33" s="48"/>
      <c r="H33" s="49"/>
      <c r="I33" s="50"/>
      <c r="J33" s="50"/>
      <c r="K33" s="50"/>
      <c r="L33" s="51"/>
      <c r="M33" s="44">
        <v>1666.258376</v>
      </c>
      <c r="N33" s="44">
        <v>2136.0031669999998</v>
      </c>
      <c r="O33" s="21">
        <v>-469.74479099999985</v>
      </c>
      <c r="P33" s="2"/>
    </row>
    <row r="34" spans="1:16" ht="14.25">
      <c r="A34" s="107"/>
      <c r="B34" s="46"/>
      <c r="C34" s="47"/>
      <c r="D34" s="47"/>
      <c r="E34" s="136"/>
      <c r="F34" s="47"/>
      <c r="G34" s="48" t="s">
        <v>161</v>
      </c>
      <c r="H34" s="49"/>
      <c r="I34" s="50"/>
      <c r="J34" s="50"/>
      <c r="K34" s="50"/>
      <c r="L34" s="50"/>
      <c r="M34" s="44">
        <v>476.51239900000002</v>
      </c>
      <c r="N34" s="21">
        <v>1283.7502979999999</v>
      </c>
      <c r="O34" s="21">
        <v>-807.23789899999997</v>
      </c>
      <c r="P34" s="2"/>
    </row>
    <row r="35" spans="1:16" ht="14.25">
      <c r="A35" s="107"/>
      <c r="B35" s="46"/>
      <c r="C35" s="47"/>
      <c r="D35" s="47"/>
      <c r="E35" s="136"/>
      <c r="F35" s="47"/>
      <c r="G35" s="48" t="s">
        <v>106</v>
      </c>
      <c r="H35" s="49"/>
      <c r="I35" s="50"/>
      <c r="J35" s="50"/>
      <c r="K35" s="50"/>
      <c r="L35" s="50"/>
      <c r="M35" s="166">
        <v>386.99369100000001</v>
      </c>
      <c r="N35" s="85">
        <v>307.08382</v>
      </c>
      <c r="O35" s="85">
        <v>79.90987100000001</v>
      </c>
      <c r="P35" s="2"/>
    </row>
    <row r="36" spans="1:16" ht="14.25">
      <c r="A36" s="107"/>
      <c r="B36" s="46"/>
      <c r="C36" s="47"/>
      <c r="D36" s="47"/>
      <c r="E36" s="136"/>
      <c r="F36" s="47"/>
      <c r="G36" s="48" t="s">
        <v>162</v>
      </c>
      <c r="H36" s="49"/>
      <c r="I36" s="50"/>
      <c r="J36" s="50"/>
      <c r="K36" s="50"/>
      <c r="L36" s="50"/>
      <c r="M36" s="166">
        <v>802.75228599999991</v>
      </c>
      <c r="N36" s="85">
        <v>545.16904899999997</v>
      </c>
      <c r="O36" s="85">
        <v>257.58323699999994</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656.31935399999998</v>
      </c>
      <c r="N40" s="21">
        <v>490.90056800000002</v>
      </c>
      <c r="O40" s="21">
        <v>165.41878599999995</v>
      </c>
      <c r="P40" s="2" t="s">
        <v>0</v>
      </c>
    </row>
    <row r="41" spans="1:16" ht="14.25">
      <c r="A41" s="107"/>
      <c r="B41" s="46"/>
      <c r="C41" s="47"/>
      <c r="D41" s="47"/>
      <c r="E41" s="136"/>
      <c r="F41" s="47" t="s">
        <v>108</v>
      </c>
      <c r="G41" s="48"/>
      <c r="H41" s="49"/>
      <c r="I41" s="50"/>
      <c r="J41" s="50"/>
      <c r="K41" s="50"/>
      <c r="L41" s="51"/>
      <c r="M41" s="44">
        <v>245.85132400000001</v>
      </c>
      <c r="N41" s="21">
        <v>163.04628200000002</v>
      </c>
      <c r="O41" s="21">
        <v>82.805041999999986</v>
      </c>
      <c r="P41" s="2" t="s">
        <v>0</v>
      </c>
    </row>
    <row r="42" spans="1:16" ht="14.25">
      <c r="A42" s="107"/>
      <c r="B42" s="46"/>
      <c r="C42" s="47"/>
      <c r="D42" s="47"/>
      <c r="E42" s="136"/>
      <c r="F42" s="47" t="s">
        <v>109</v>
      </c>
      <c r="G42" s="48"/>
      <c r="H42" s="49"/>
      <c r="I42" s="50"/>
      <c r="J42" s="50"/>
      <c r="K42" s="50"/>
      <c r="L42" s="51"/>
      <c r="M42" s="44">
        <v>410.46803</v>
      </c>
      <c r="N42" s="21">
        <v>327.854286</v>
      </c>
      <c r="O42" s="21">
        <v>82.613743999999997</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1012.9511980000001</v>
      </c>
      <c r="P44" s="2" t="s">
        <v>0</v>
      </c>
    </row>
    <row r="45" spans="1:16" ht="15">
      <c r="A45" s="109"/>
      <c r="B45" s="204"/>
      <c r="C45" s="214" t="s">
        <v>113</v>
      </c>
      <c r="D45" s="163"/>
      <c r="E45" s="156"/>
      <c r="F45" s="163"/>
      <c r="G45" s="192"/>
      <c r="H45" s="193"/>
      <c r="I45" s="194"/>
      <c r="J45" s="192"/>
      <c r="K45" s="192"/>
      <c r="L45" s="195"/>
      <c r="M45" s="44">
        <v>77.604123999999999</v>
      </c>
      <c r="N45" s="21">
        <v>51.807096999999999</v>
      </c>
      <c r="O45" s="21">
        <v>25.797027</v>
      </c>
      <c r="P45" s="2" t="s">
        <v>0</v>
      </c>
    </row>
    <row r="46" spans="1:16" ht="15">
      <c r="A46" s="109"/>
      <c r="B46" s="204"/>
      <c r="C46" s="214" t="s">
        <v>158</v>
      </c>
      <c r="D46" s="163"/>
      <c r="E46" s="156"/>
      <c r="F46" s="163"/>
      <c r="G46" s="192"/>
      <c r="H46" s="193"/>
      <c r="I46" s="194"/>
      <c r="J46" s="192"/>
      <c r="K46" s="192"/>
      <c r="L46" s="195"/>
      <c r="M46" s="44"/>
      <c r="N46" s="21"/>
      <c r="O46" s="21">
        <v>987.15417100000013</v>
      </c>
      <c r="P46" s="2" t="s">
        <v>0</v>
      </c>
    </row>
    <row r="47" spans="1:16" ht="15">
      <c r="A47" s="109"/>
      <c r="B47" s="204"/>
      <c r="C47" s="47"/>
      <c r="D47" s="215" t="s">
        <v>115</v>
      </c>
      <c r="E47" s="216"/>
      <c r="F47" s="215"/>
      <c r="G47" s="217"/>
      <c r="H47" s="218"/>
      <c r="I47" s="219"/>
      <c r="J47" s="217"/>
      <c r="K47" s="48"/>
      <c r="L47" s="51"/>
      <c r="M47" s="44"/>
      <c r="N47" s="21"/>
      <c r="O47" s="21">
        <v>754.69146599999999</v>
      </c>
      <c r="P47" s="2" t="s">
        <v>0</v>
      </c>
    </row>
    <row r="48" spans="1:16" ht="15">
      <c r="A48" s="109"/>
      <c r="B48" s="204"/>
      <c r="C48" s="47"/>
      <c r="D48" s="215"/>
      <c r="E48" s="216" t="s">
        <v>116</v>
      </c>
      <c r="F48" s="215"/>
      <c r="G48" s="217"/>
      <c r="H48" s="218"/>
      <c r="I48" s="219"/>
      <c r="J48" s="217"/>
      <c r="K48" s="48"/>
      <c r="L48" s="51"/>
      <c r="M48" s="44"/>
      <c r="N48" s="21"/>
      <c r="O48" s="21">
        <v>-707.19144400000005</v>
      </c>
      <c r="P48" s="2" t="s">
        <v>0</v>
      </c>
    </row>
    <row r="49" spans="1:16" ht="15">
      <c r="A49" s="109"/>
      <c r="B49" s="204"/>
      <c r="C49" s="47"/>
      <c r="D49" s="215"/>
      <c r="E49" s="216" t="s">
        <v>117</v>
      </c>
      <c r="F49" s="215"/>
      <c r="G49" s="217"/>
      <c r="H49" s="218"/>
      <c r="I49" s="219"/>
      <c r="J49" s="217"/>
      <c r="K49" s="48"/>
      <c r="L49" s="51"/>
      <c r="M49" s="44"/>
      <c r="N49" s="21"/>
      <c r="O49" s="21">
        <v>1461.88291</v>
      </c>
      <c r="P49" s="2" t="s">
        <v>0</v>
      </c>
    </row>
    <row r="50" spans="1:16" ht="15">
      <c r="A50" s="109"/>
      <c r="B50" s="204"/>
      <c r="C50" s="47"/>
      <c r="D50" s="215" t="s">
        <v>118</v>
      </c>
      <c r="E50" s="216"/>
      <c r="F50" s="215"/>
      <c r="G50" s="217"/>
      <c r="H50" s="218"/>
      <c r="I50" s="219"/>
      <c r="J50" s="217"/>
      <c r="K50" s="48"/>
      <c r="L50" s="51"/>
      <c r="M50" s="44"/>
      <c r="N50" s="21"/>
      <c r="O50" s="21">
        <v>-131.60034300000001</v>
      </c>
      <c r="P50" s="2" t="s">
        <v>0</v>
      </c>
    </row>
    <row r="51" spans="1:16" ht="15">
      <c r="A51" s="109"/>
      <c r="B51" s="204"/>
      <c r="C51" s="47"/>
      <c r="D51" s="215"/>
      <c r="E51" s="216" t="s">
        <v>119</v>
      </c>
      <c r="F51" s="215"/>
      <c r="G51" s="217"/>
      <c r="H51" s="218"/>
      <c r="I51" s="219"/>
      <c r="J51" s="217"/>
      <c r="K51" s="48"/>
      <c r="L51" s="51"/>
      <c r="M51" s="44"/>
      <c r="N51" s="21"/>
      <c r="O51" s="21">
        <v>-2528.2504410000001</v>
      </c>
      <c r="P51" s="2" t="s">
        <v>0</v>
      </c>
    </row>
    <row r="52" spans="1:16" ht="15">
      <c r="A52" s="109"/>
      <c r="B52" s="204"/>
      <c r="C52" s="47"/>
      <c r="D52" s="215"/>
      <c r="E52" s="216" t="s">
        <v>120</v>
      </c>
      <c r="F52" s="215"/>
      <c r="G52" s="217"/>
      <c r="H52" s="218"/>
      <c r="I52" s="219"/>
      <c r="J52" s="217"/>
      <c r="K52" s="48"/>
      <c r="L52" s="51"/>
      <c r="M52" s="44"/>
      <c r="N52" s="21"/>
      <c r="O52" s="21">
        <v>2396.6500980000001</v>
      </c>
      <c r="P52" s="2" t="s">
        <v>0</v>
      </c>
    </row>
    <row r="53" spans="1:16" ht="15">
      <c r="A53" s="109"/>
      <c r="B53" s="204"/>
      <c r="C53" s="47"/>
      <c r="D53" s="216" t="s">
        <v>121</v>
      </c>
      <c r="E53" s="216"/>
      <c r="F53" s="215"/>
      <c r="G53" s="217"/>
      <c r="H53" s="218"/>
      <c r="I53" s="219"/>
      <c r="J53" s="217"/>
      <c r="K53" s="48"/>
      <c r="L53" s="51"/>
      <c r="M53" s="44"/>
      <c r="N53" s="21"/>
      <c r="O53" s="21">
        <v>-129.69999999999999</v>
      </c>
      <c r="P53" s="2"/>
    </row>
    <row r="54" spans="1:16" ht="15">
      <c r="A54" s="109"/>
      <c r="B54" s="204"/>
      <c r="C54" s="47"/>
      <c r="D54" s="215" t="s">
        <v>163</v>
      </c>
      <c r="E54" s="216"/>
      <c r="F54" s="215"/>
      <c r="G54" s="217"/>
      <c r="H54" s="218"/>
      <c r="I54" s="219"/>
      <c r="J54" s="217"/>
      <c r="K54" s="48"/>
      <c r="L54" s="51"/>
      <c r="M54" s="44"/>
      <c r="N54" s="21"/>
      <c r="O54" s="21">
        <v>1280.5740119999998</v>
      </c>
      <c r="P54" s="2" t="s">
        <v>0</v>
      </c>
    </row>
    <row r="55" spans="1:16" ht="15">
      <c r="A55" s="109"/>
      <c r="B55" s="204"/>
      <c r="C55" s="47"/>
      <c r="D55" s="215"/>
      <c r="E55" s="216" t="s">
        <v>119</v>
      </c>
      <c r="F55" s="215"/>
      <c r="G55" s="217"/>
      <c r="H55" s="218"/>
      <c r="I55" s="219"/>
      <c r="J55" s="217"/>
      <c r="K55" s="48"/>
      <c r="L55" s="51"/>
      <c r="M55" s="44"/>
      <c r="N55" s="21"/>
      <c r="O55" s="21">
        <v>-2790.7957980000001</v>
      </c>
      <c r="P55" s="2" t="s">
        <v>0</v>
      </c>
    </row>
    <row r="56" spans="1:16" ht="15">
      <c r="A56" s="109"/>
      <c r="B56" s="204"/>
      <c r="C56" s="47"/>
      <c r="D56" s="215"/>
      <c r="E56" s="216" t="s">
        <v>120</v>
      </c>
      <c r="F56" s="215"/>
      <c r="G56" s="217"/>
      <c r="H56" s="218"/>
      <c r="I56" s="219"/>
      <c r="J56" s="217"/>
      <c r="K56" s="48"/>
      <c r="L56" s="51"/>
      <c r="M56" s="44"/>
      <c r="N56" s="21"/>
      <c r="O56" s="21">
        <v>4071.3698100000001</v>
      </c>
      <c r="P56" s="2" t="s">
        <v>0</v>
      </c>
    </row>
    <row r="57" spans="1:16" ht="14.25">
      <c r="A57" s="109"/>
      <c r="B57" s="46"/>
      <c r="C57" s="47"/>
      <c r="D57" s="215" t="s">
        <v>123</v>
      </c>
      <c r="E57" s="216"/>
      <c r="F57" s="215"/>
      <c r="G57" s="217"/>
      <c r="H57" s="218"/>
      <c r="I57" s="219"/>
      <c r="J57" s="220"/>
      <c r="K57" s="110"/>
      <c r="L57" s="51"/>
      <c r="M57" s="44"/>
      <c r="N57" s="21"/>
      <c r="O57" s="21">
        <v>-786.81096400000001</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-7.6581429999999955</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B63" s="222" t="s">
        <v>164</v>
      </c>
    </row>
    <row r="64" spans="1:16">
      <c r="B64" s="192" t="s">
        <v>165</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4.25">
      <c r="B4" s="240" t="s">
        <v>2</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t="s">
        <v>166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6145.6740019734916</v>
      </c>
      <c r="N9" s="44">
        <v>7217.5740095755427</v>
      </c>
      <c r="O9" s="44">
        <v>-1071.9000076020513</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5793.772931050994</v>
      </c>
      <c r="N11" s="44">
        <v>6861.5821543245656</v>
      </c>
      <c r="O11" s="44">
        <v>-1067.8092232735719</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4381.4530016844355</v>
      </c>
      <c r="N13" s="44">
        <v>4990.5496399043914</v>
      </c>
      <c r="O13" s="44">
        <v>-609.09663821995605</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633.99208953465188</v>
      </c>
      <c r="N15" s="44">
        <v>3390.9765974055476</v>
      </c>
      <c r="O15" s="44">
        <v>-2756.9845078708963</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3747.4609121497842</v>
      </c>
      <c r="N17" s="44">
        <v>1599.5730424988437</v>
      </c>
      <c r="O17" s="44">
        <v>2147.8878696509405</v>
      </c>
      <c r="P17" s="2" t="s">
        <v>0</v>
      </c>
    </row>
    <row r="18" spans="1:16" ht="14.25">
      <c r="A18" s="31"/>
      <c r="B18" s="135"/>
      <c r="C18" s="136"/>
      <c r="D18" s="136"/>
      <c r="E18" s="47"/>
      <c r="F18" s="47" t="s">
        <v>21</v>
      </c>
      <c r="G18" s="48"/>
      <c r="H18" s="49"/>
      <c r="I18" s="50"/>
      <c r="J18" s="50"/>
      <c r="K18" s="50"/>
      <c r="L18" s="51"/>
      <c r="M18" s="44">
        <v>903.28973663800389</v>
      </c>
      <c r="N18" s="44">
        <v>516.11619166710602</v>
      </c>
      <c r="O18" s="44">
        <v>387.17354497089786</v>
      </c>
      <c r="P18" s="2" t="s">
        <v>0</v>
      </c>
    </row>
    <row r="19" spans="1:16" ht="15">
      <c r="A19" s="7"/>
      <c r="B19" s="206"/>
      <c r="C19" s="174"/>
      <c r="D19" s="174"/>
      <c r="E19" s="144"/>
      <c r="F19" s="174" t="s">
        <v>47</v>
      </c>
      <c r="G19" s="140"/>
      <c r="H19" s="145"/>
      <c r="I19" s="146"/>
      <c r="J19" s="152"/>
      <c r="K19" s="152"/>
      <c r="L19" s="155"/>
      <c r="M19" s="44">
        <v>1144.3196989376379</v>
      </c>
      <c r="N19" s="44">
        <v>626.62251890508594</v>
      </c>
      <c r="O19" s="44">
        <v>517.69718003255207</v>
      </c>
      <c r="P19" s="2" t="s">
        <v>0</v>
      </c>
    </row>
    <row r="20" spans="1:16" ht="14.25">
      <c r="A20" s="31"/>
      <c r="B20" s="135"/>
      <c r="C20" s="136"/>
      <c r="D20" s="136"/>
      <c r="E20" s="47"/>
      <c r="F20" s="47" t="s">
        <v>55</v>
      </c>
      <c r="G20" s="48"/>
      <c r="H20" s="49"/>
      <c r="I20" s="50"/>
      <c r="J20" s="50"/>
      <c r="K20" s="50"/>
      <c r="L20" s="51"/>
      <c r="M20" s="44">
        <v>50.252426880106</v>
      </c>
      <c r="N20" s="44">
        <v>60.444743577423985</v>
      </c>
      <c r="O20" s="44">
        <v>-10.192316697317985</v>
      </c>
      <c r="P20" s="2" t="s">
        <v>0</v>
      </c>
    </row>
    <row r="21" spans="1:16" ht="14.25">
      <c r="A21" s="31"/>
      <c r="B21" s="135"/>
      <c r="C21" s="136"/>
      <c r="D21" s="136"/>
      <c r="E21" s="47"/>
      <c r="F21" s="47" t="s">
        <v>58</v>
      </c>
      <c r="G21" s="48"/>
      <c r="H21" s="49"/>
      <c r="I21" s="50"/>
      <c r="J21" s="50"/>
      <c r="K21" s="50"/>
      <c r="L21" s="51"/>
      <c r="M21" s="44">
        <v>86.66730076075001</v>
      </c>
      <c r="N21" s="44">
        <v>12.263139602132</v>
      </c>
      <c r="O21" s="44">
        <v>74.404161158617995</v>
      </c>
      <c r="P21" s="2" t="s">
        <v>0</v>
      </c>
    </row>
    <row r="22" spans="1:16" ht="14.25">
      <c r="A22" s="31"/>
      <c r="B22" s="135"/>
      <c r="C22" s="136"/>
      <c r="D22" s="136"/>
      <c r="E22" s="47"/>
      <c r="F22" s="47" t="s">
        <v>61</v>
      </c>
      <c r="G22" s="48"/>
      <c r="H22" s="49"/>
      <c r="I22" s="50"/>
      <c r="J22" s="50"/>
      <c r="K22" s="50"/>
      <c r="L22" s="51"/>
      <c r="M22" s="44">
        <v>49.413969200445997</v>
      </c>
      <c r="N22" s="44">
        <v>35.830094437173997</v>
      </c>
      <c r="O22" s="44">
        <v>13.583874763272</v>
      </c>
      <c r="P22" s="2" t="s">
        <v>0</v>
      </c>
    </row>
    <row r="23" spans="1:16" ht="14.25">
      <c r="A23" s="31"/>
      <c r="B23" s="135"/>
      <c r="C23" s="136"/>
      <c r="D23" s="136"/>
      <c r="E23" s="47"/>
      <c r="F23" s="47" t="s">
        <v>67</v>
      </c>
      <c r="G23" s="48"/>
      <c r="H23" s="49"/>
      <c r="I23" s="50"/>
      <c r="J23" s="50"/>
      <c r="K23" s="50"/>
      <c r="L23" s="51"/>
      <c r="M23" s="44">
        <v>308.962551602914</v>
      </c>
      <c r="N23" s="44">
        <v>67.944586835005992</v>
      </c>
      <c r="O23" s="44">
        <v>241.01796476790801</v>
      </c>
      <c r="P23" s="2" t="s">
        <v>0</v>
      </c>
    </row>
    <row r="24" spans="1:16" ht="14.25">
      <c r="A24" s="31"/>
      <c r="B24" s="135"/>
      <c r="C24" s="136"/>
      <c r="D24" s="136"/>
      <c r="E24" s="47"/>
      <c r="F24" s="47" t="s">
        <v>68</v>
      </c>
      <c r="G24" s="110"/>
      <c r="H24" s="49"/>
      <c r="I24" s="50"/>
      <c r="J24" s="50"/>
      <c r="K24" s="50"/>
      <c r="L24" s="51"/>
      <c r="M24" s="44">
        <v>116.36375996491201</v>
      </c>
      <c r="N24" s="44">
        <v>16.33418966188</v>
      </c>
      <c r="O24" s="44">
        <v>100.029570303032</v>
      </c>
      <c r="P24" s="2" t="s">
        <v>0</v>
      </c>
    </row>
    <row r="25" spans="1:16" ht="14.25">
      <c r="A25" s="31"/>
      <c r="B25" s="135"/>
      <c r="C25" s="136"/>
      <c r="D25" s="136"/>
      <c r="E25" s="47"/>
      <c r="F25" s="47" t="s">
        <v>71</v>
      </c>
      <c r="G25" s="48"/>
      <c r="H25" s="49"/>
      <c r="I25" s="50"/>
      <c r="J25" s="50"/>
      <c r="K25" s="50"/>
      <c r="L25" s="51"/>
      <c r="M25" s="44">
        <v>9.0562015372860003</v>
      </c>
      <c r="N25" s="44">
        <v>22.988627452147998</v>
      </c>
      <c r="O25" s="44">
        <v>-13.932425914861998</v>
      </c>
      <c r="P25" s="2" t="s">
        <v>0</v>
      </c>
    </row>
    <row r="26" spans="1:16" ht="14.25">
      <c r="A26" s="31"/>
      <c r="B26" s="135"/>
      <c r="C26" s="136"/>
      <c r="D26" s="136"/>
      <c r="E26" s="47"/>
      <c r="F26" s="47" t="s">
        <v>72</v>
      </c>
      <c r="G26" s="48"/>
      <c r="H26" s="49"/>
      <c r="I26" s="50"/>
      <c r="J26" s="50"/>
      <c r="K26" s="50"/>
      <c r="L26" s="51"/>
      <c r="M26" s="44">
        <v>833.91970327051797</v>
      </c>
      <c r="N26" s="44">
        <v>151.54982650104802</v>
      </c>
      <c r="O26" s="44">
        <v>682.3698767694699</v>
      </c>
      <c r="P26" s="2" t="s">
        <v>0</v>
      </c>
    </row>
    <row r="27" spans="1:16" ht="14.25">
      <c r="A27" s="31"/>
      <c r="B27" s="135"/>
      <c r="C27" s="136"/>
      <c r="D27" s="136"/>
      <c r="E27" s="47"/>
      <c r="F27" s="47" t="s">
        <v>94</v>
      </c>
      <c r="G27" s="48"/>
      <c r="H27" s="49"/>
      <c r="I27" s="50"/>
      <c r="J27" s="50"/>
      <c r="K27" s="50"/>
      <c r="L27" s="51"/>
      <c r="M27" s="44">
        <v>32.972529248613995</v>
      </c>
      <c r="N27" s="44">
        <v>34.924600058827991</v>
      </c>
      <c r="O27" s="44">
        <v>-1.9520708102139941</v>
      </c>
      <c r="P27" s="2" t="s">
        <v>0</v>
      </c>
    </row>
    <row r="28" spans="1:16" ht="14.25">
      <c r="A28" s="31"/>
      <c r="B28" s="135"/>
      <c r="C28" s="136"/>
      <c r="D28" s="136"/>
      <c r="E28" s="47"/>
      <c r="F28" s="47" t="s">
        <v>97</v>
      </c>
      <c r="G28" s="48"/>
      <c r="H28" s="49"/>
      <c r="I28" s="50"/>
      <c r="J28" s="50"/>
      <c r="K28" s="50"/>
      <c r="L28" s="51"/>
      <c r="M28" s="44">
        <v>212.24303410859599</v>
      </c>
      <c r="N28" s="44">
        <v>54.554523801011996</v>
      </c>
      <c r="O28" s="44">
        <v>157.68851030758401</v>
      </c>
      <c r="P28" s="2"/>
    </row>
    <row r="29" spans="1:16" ht="14.25">
      <c r="A29" s="31"/>
      <c r="B29" s="46"/>
      <c r="C29" s="47"/>
      <c r="D29" s="47"/>
      <c r="E29" s="137"/>
      <c r="F29" s="136" t="s">
        <v>150</v>
      </c>
      <c r="G29" s="48"/>
      <c r="H29" s="49"/>
      <c r="I29" s="50"/>
      <c r="J29" s="50"/>
      <c r="K29" s="50"/>
      <c r="L29" s="51"/>
      <c r="M29" s="44">
        <v>0</v>
      </c>
      <c r="N29" s="44">
        <v>0</v>
      </c>
      <c r="O29" s="44">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1412.319929366558</v>
      </c>
      <c r="N31" s="44">
        <v>1871.0325144201738</v>
      </c>
      <c r="O31" s="44">
        <v>-458.71258505361578</v>
      </c>
      <c r="P31" s="2"/>
    </row>
    <row r="32" spans="1:16" ht="14.25">
      <c r="A32" s="107"/>
      <c r="B32" s="46"/>
      <c r="C32" s="47"/>
      <c r="D32" s="47"/>
      <c r="E32" s="136"/>
      <c r="F32" s="47" t="s">
        <v>102</v>
      </c>
      <c r="G32" s="48"/>
      <c r="H32" s="49"/>
      <c r="I32" s="50"/>
      <c r="J32" s="50"/>
      <c r="K32" s="50"/>
      <c r="L32" s="51"/>
      <c r="M32" s="44">
        <v>18.494598702052002</v>
      </c>
      <c r="N32" s="44">
        <v>95.361432487594001</v>
      </c>
      <c r="O32" s="44">
        <v>-76.866833785541999</v>
      </c>
      <c r="P32" s="2"/>
    </row>
    <row r="33" spans="1:16" ht="14.25">
      <c r="A33" s="107"/>
      <c r="B33" s="46"/>
      <c r="C33" s="47"/>
      <c r="D33" s="47"/>
      <c r="E33" s="136"/>
      <c r="F33" s="47" t="s">
        <v>160</v>
      </c>
      <c r="G33" s="48"/>
      <c r="H33" s="49"/>
      <c r="I33" s="50"/>
      <c r="J33" s="50"/>
      <c r="K33" s="50"/>
      <c r="L33" s="51"/>
      <c r="M33" s="44">
        <v>1393.8253306645058</v>
      </c>
      <c r="N33" s="44">
        <v>1775.6710819325799</v>
      </c>
      <c r="O33" s="44">
        <v>-381.84575126807414</v>
      </c>
      <c r="P33" s="2"/>
    </row>
    <row r="34" spans="1:16" ht="14.25">
      <c r="A34" s="107"/>
      <c r="B34" s="46"/>
      <c r="C34" s="47"/>
      <c r="D34" s="47"/>
      <c r="E34" s="136"/>
      <c r="F34" s="47"/>
      <c r="G34" s="48" t="s">
        <v>161</v>
      </c>
      <c r="H34" s="49"/>
      <c r="I34" s="50"/>
      <c r="J34" s="50"/>
      <c r="K34" s="50"/>
      <c r="L34" s="50"/>
      <c r="M34" s="44">
        <v>352.20717858888196</v>
      </c>
      <c r="N34" s="44">
        <v>967.81783097883385</v>
      </c>
      <c r="O34" s="44">
        <v>-615.61065238995195</v>
      </c>
      <c r="P34" s="2"/>
    </row>
    <row r="35" spans="1:16" ht="14.25">
      <c r="A35" s="107"/>
      <c r="B35" s="46"/>
      <c r="C35" s="47"/>
      <c r="D35" s="47"/>
      <c r="E35" s="136"/>
      <c r="F35" s="47"/>
      <c r="G35" s="48" t="s">
        <v>106</v>
      </c>
      <c r="H35" s="49"/>
      <c r="I35" s="50"/>
      <c r="J35" s="50"/>
      <c r="K35" s="50"/>
      <c r="L35" s="50"/>
      <c r="M35" s="44">
        <v>367.28394334874997</v>
      </c>
      <c r="N35" s="44">
        <v>370.74679890811001</v>
      </c>
      <c r="O35" s="44">
        <v>-3.4628555593600172</v>
      </c>
      <c r="P35" s="2"/>
    </row>
    <row r="36" spans="1:16" ht="14.25">
      <c r="A36" s="107"/>
      <c r="B36" s="46"/>
      <c r="C36" s="47"/>
      <c r="D36" s="47"/>
      <c r="E36" s="136"/>
      <c r="F36" s="47"/>
      <c r="G36" s="48" t="s">
        <v>162</v>
      </c>
      <c r="H36" s="49"/>
      <c r="I36" s="50"/>
      <c r="J36" s="50"/>
      <c r="K36" s="50"/>
      <c r="L36" s="50"/>
      <c r="M36" s="44">
        <v>674.33420872687407</v>
      </c>
      <c r="N36" s="44">
        <v>437.10645204563593</v>
      </c>
      <c r="O36" s="44">
        <v>237.22775668123811</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351.90107092249798</v>
      </c>
      <c r="N40" s="44">
        <v>355.99185525097789</v>
      </c>
      <c r="O40" s="44">
        <v>-4.0907843284799155</v>
      </c>
      <c r="P40" s="2" t="s">
        <v>0</v>
      </c>
    </row>
    <row r="41" spans="1:16" ht="14.25">
      <c r="A41" s="107"/>
      <c r="B41" s="46"/>
      <c r="C41" s="47"/>
      <c r="D41" s="47"/>
      <c r="E41" s="136"/>
      <c r="F41" s="47" t="s">
        <v>108</v>
      </c>
      <c r="G41" s="48"/>
      <c r="H41" s="49"/>
      <c r="I41" s="50"/>
      <c r="J41" s="50"/>
      <c r="K41" s="50"/>
      <c r="L41" s="51"/>
      <c r="M41" s="44">
        <v>103.03027068630598</v>
      </c>
      <c r="N41" s="44">
        <v>116.86149277690998</v>
      </c>
      <c r="O41" s="44">
        <v>-13.831222090604001</v>
      </c>
      <c r="P41" s="2" t="s">
        <v>0</v>
      </c>
    </row>
    <row r="42" spans="1:16" ht="14.25">
      <c r="A42" s="107"/>
      <c r="B42" s="46"/>
      <c r="C42" s="47"/>
      <c r="D42" s="47"/>
      <c r="E42" s="136"/>
      <c r="F42" s="47" t="s">
        <v>109</v>
      </c>
      <c r="G42" s="48"/>
      <c r="H42" s="49"/>
      <c r="I42" s="50"/>
      <c r="J42" s="50"/>
      <c r="K42" s="50"/>
      <c r="L42" s="51"/>
      <c r="M42" s="44">
        <v>248.87080023619197</v>
      </c>
      <c r="N42" s="44">
        <v>239.13036247406799</v>
      </c>
      <c r="O42" s="44">
        <v>9.7404377621239853</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44">
        <v>1187.5853524773299</v>
      </c>
      <c r="P44" s="2" t="s">
        <v>0</v>
      </c>
    </row>
    <row r="45" spans="1:16" ht="15">
      <c r="A45" s="109"/>
      <c r="B45" s="204"/>
      <c r="C45" s="214" t="s">
        <v>113</v>
      </c>
      <c r="D45" s="163"/>
      <c r="E45" s="156"/>
      <c r="F45" s="163"/>
      <c r="G45" s="192"/>
      <c r="H45" s="193"/>
      <c r="I45" s="194"/>
      <c r="J45" s="192"/>
      <c r="K45" s="192"/>
      <c r="L45" s="195"/>
      <c r="M45" s="44">
        <v>37.191600955702</v>
      </c>
      <c r="N45" s="44">
        <v>33.856232705392003</v>
      </c>
      <c r="O45" s="44">
        <v>3.3353682503100006</v>
      </c>
      <c r="P45" s="2" t="s">
        <v>0</v>
      </c>
    </row>
    <row r="46" spans="1:16" ht="15">
      <c r="A46" s="109"/>
      <c r="B46" s="204"/>
      <c r="C46" s="214" t="s">
        <v>158</v>
      </c>
      <c r="D46" s="163"/>
      <c r="E46" s="156"/>
      <c r="F46" s="163"/>
      <c r="G46" s="192"/>
      <c r="H46" s="193"/>
      <c r="I46" s="194"/>
      <c r="J46" s="192"/>
      <c r="K46" s="192"/>
      <c r="L46" s="195"/>
      <c r="M46" s="44"/>
      <c r="N46" s="21"/>
      <c r="O46" s="44">
        <v>1184.2499842270199</v>
      </c>
      <c r="P46" s="2" t="s">
        <v>0</v>
      </c>
    </row>
    <row r="47" spans="1:16" ht="15">
      <c r="A47" s="109"/>
      <c r="B47" s="204"/>
      <c r="C47" s="47"/>
      <c r="D47" s="215" t="s">
        <v>115</v>
      </c>
      <c r="E47" s="216"/>
      <c r="F47" s="215"/>
      <c r="G47" s="217"/>
      <c r="H47" s="218"/>
      <c r="I47" s="219"/>
      <c r="J47" s="217"/>
      <c r="K47" s="48"/>
      <c r="L47" s="51"/>
      <c r="M47" s="44"/>
      <c r="N47" s="21"/>
      <c r="O47" s="44">
        <v>415.69111602055995</v>
      </c>
      <c r="P47" s="2" t="s">
        <v>0</v>
      </c>
    </row>
    <row r="48" spans="1:16" ht="15">
      <c r="A48" s="109"/>
      <c r="B48" s="204"/>
      <c r="C48" s="47"/>
      <c r="D48" s="215"/>
      <c r="E48" s="216" t="s">
        <v>116</v>
      </c>
      <c r="F48" s="215"/>
      <c r="G48" s="217"/>
      <c r="H48" s="218"/>
      <c r="I48" s="219"/>
      <c r="J48" s="217"/>
      <c r="K48" s="48"/>
      <c r="L48" s="51"/>
      <c r="M48" s="44"/>
      <c r="N48" s="21"/>
      <c r="O48" s="44">
        <v>-513.70088819137197</v>
      </c>
      <c r="P48" s="2" t="s">
        <v>0</v>
      </c>
    </row>
    <row r="49" spans="1:16" ht="15">
      <c r="A49" s="109"/>
      <c r="B49" s="204"/>
      <c r="C49" s="47"/>
      <c r="D49" s="215"/>
      <c r="E49" s="216" t="s">
        <v>117</v>
      </c>
      <c r="F49" s="215"/>
      <c r="G49" s="217"/>
      <c r="H49" s="218"/>
      <c r="I49" s="219"/>
      <c r="J49" s="217"/>
      <c r="K49" s="48"/>
      <c r="L49" s="51"/>
      <c r="M49" s="44"/>
      <c r="N49" s="21"/>
      <c r="O49" s="44">
        <v>929.39200421193186</v>
      </c>
      <c r="P49" s="2" t="s">
        <v>0</v>
      </c>
    </row>
    <row r="50" spans="1:16" ht="15">
      <c r="A50" s="109"/>
      <c r="B50" s="204"/>
      <c r="C50" s="47"/>
      <c r="D50" s="215" t="s">
        <v>118</v>
      </c>
      <c r="E50" s="216"/>
      <c r="F50" s="215"/>
      <c r="G50" s="217"/>
      <c r="H50" s="218"/>
      <c r="I50" s="219"/>
      <c r="J50" s="217"/>
      <c r="K50" s="48"/>
      <c r="L50" s="51"/>
      <c r="M50" s="44"/>
      <c r="N50" s="21"/>
      <c r="O50" s="44">
        <v>-188.85396218564799</v>
      </c>
      <c r="P50" s="2" t="s">
        <v>0</v>
      </c>
    </row>
    <row r="51" spans="1:16" ht="15">
      <c r="A51" s="109"/>
      <c r="B51" s="204"/>
      <c r="C51" s="47"/>
      <c r="D51" s="215"/>
      <c r="E51" s="216" t="s">
        <v>119</v>
      </c>
      <c r="F51" s="215"/>
      <c r="G51" s="217"/>
      <c r="H51" s="218"/>
      <c r="I51" s="219"/>
      <c r="J51" s="217"/>
      <c r="K51" s="48"/>
      <c r="L51" s="51"/>
      <c r="M51" s="44"/>
      <c r="N51" s="21"/>
      <c r="O51" s="44">
        <v>166.38783400008197</v>
      </c>
      <c r="P51" s="2" t="s">
        <v>0</v>
      </c>
    </row>
    <row r="52" spans="1:16" ht="15">
      <c r="A52" s="109"/>
      <c r="B52" s="204"/>
      <c r="C52" s="47"/>
      <c r="D52" s="215"/>
      <c r="E52" s="216" t="s">
        <v>120</v>
      </c>
      <c r="F52" s="215"/>
      <c r="G52" s="217"/>
      <c r="H52" s="218"/>
      <c r="I52" s="219"/>
      <c r="J52" s="217"/>
      <c r="K52" s="48"/>
      <c r="L52" s="51"/>
      <c r="M52" s="44"/>
      <c r="N52" s="21"/>
      <c r="O52" s="44">
        <v>-355.2417961857301</v>
      </c>
      <c r="P52" s="2" t="s">
        <v>0</v>
      </c>
    </row>
    <row r="53" spans="1:16" ht="15">
      <c r="A53" s="109"/>
      <c r="B53" s="204"/>
      <c r="C53" s="47"/>
      <c r="D53" s="216" t="s">
        <v>121</v>
      </c>
      <c r="E53" s="216"/>
      <c r="F53" s="215"/>
      <c r="G53" s="217"/>
      <c r="H53" s="218"/>
      <c r="I53" s="219"/>
      <c r="J53" s="217"/>
      <c r="K53" s="48"/>
      <c r="L53" s="51"/>
      <c r="M53" s="44"/>
      <c r="N53" s="21"/>
      <c r="O53" s="44">
        <v>59.346783600000002</v>
      </c>
      <c r="P53" s="2"/>
    </row>
    <row r="54" spans="1:16" ht="15">
      <c r="A54" s="109"/>
      <c r="B54" s="204"/>
      <c r="C54" s="47"/>
      <c r="D54" s="215" t="s">
        <v>163</v>
      </c>
      <c r="E54" s="216"/>
      <c r="F54" s="215"/>
      <c r="G54" s="217"/>
      <c r="H54" s="218"/>
      <c r="I54" s="219"/>
      <c r="J54" s="217"/>
      <c r="K54" s="48"/>
      <c r="L54" s="51"/>
      <c r="M54" s="44"/>
      <c r="N54" s="21"/>
      <c r="O54" s="44">
        <v>769.17850481354799</v>
      </c>
      <c r="P54" s="2" t="s">
        <v>0</v>
      </c>
    </row>
    <row r="55" spans="1:16" ht="15">
      <c r="A55" s="109"/>
      <c r="B55" s="204"/>
      <c r="C55" s="47"/>
      <c r="D55" s="215"/>
      <c r="E55" s="216" t="s">
        <v>119</v>
      </c>
      <c r="F55" s="215"/>
      <c r="G55" s="217"/>
      <c r="H55" s="218"/>
      <c r="I55" s="219"/>
      <c r="J55" s="217"/>
      <c r="K55" s="48"/>
      <c r="L55" s="51"/>
      <c r="M55" s="44"/>
      <c r="N55" s="21"/>
      <c r="O55" s="44">
        <v>-5848.1249588271148</v>
      </c>
      <c r="P55" s="2" t="s">
        <v>0</v>
      </c>
    </row>
    <row r="56" spans="1:16" ht="15">
      <c r="A56" s="109"/>
      <c r="B56" s="204"/>
      <c r="C56" s="47"/>
      <c r="D56" s="215"/>
      <c r="E56" s="216" t="s">
        <v>120</v>
      </c>
      <c r="F56" s="215"/>
      <c r="G56" s="217"/>
      <c r="H56" s="218"/>
      <c r="I56" s="219"/>
      <c r="J56" s="217"/>
      <c r="K56" s="48"/>
      <c r="L56" s="51"/>
      <c r="M56" s="44"/>
      <c r="N56" s="21"/>
      <c r="O56" s="44">
        <v>6617.3034636406628</v>
      </c>
      <c r="P56" s="2" t="s">
        <v>0</v>
      </c>
    </row>
    <row r="57" spans="1:16" ht="14.25">
      <c r="A57" s="109"/>
      <c r="B57" s="46"/>
      <c r="C57" s="47"/>
      <c r="D57" s="215" t="s">
        <v>123</v>
      </c>
      <c r="E57" s="216"/>
      <c r="F57" s="215"/>
      <c r="G57" s="217"/>
      <c r="H57" s="218"/>
      <c r="I57" s="219"/>
      <c r="J57" s="220"/>
      <c r="K57" s="110"/>
      <c r="L57" s="51"/>
      <c r="M57" s="44"/>
      <c r="N57" s="21"/>
      <c r="O57" s="44">
        <v>128.88754197856002</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44">
        <v>-115.6853448752783</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t="s">
        <v>166</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10500.507458</v>
      </c>
      <c r="N9" s="44">
        <v>12331.957355999999</v>
      </c>
      <c r="O9" s="21">
        <v>-1831.4498979999989</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9899.2487810000002</v>
      </c>
      <c r="N11" s="21">
        <v>11723.709159</v>
      </c>
      <c r="O11" s="21">
        <v>-1824.4603779999998</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7486.1569139999992</v>
      </c>
      <c r="N13" s="21">
        <v>8526.8603079999993</v>
      </c>
      <c r="O13" s="21">
        <v>-1040.7033940000001</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1083.2397979999998</v>
      </c>
      <c r="N15" s="21">
        <v>5793.8275020000001</v>
      </c>
      <c r="O15" s="21">
        <v>-4710.5877040000005</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6402.9171160000005</v>
      </c>
      <c r="N17" s="44">
        <v>2733.0328059999997</v>
      </c>
      <c r="O17" s="21">
        <v>3669.8843100000008</v>
      </c>
      <c r="P17" s="2" t="s">
        <v>0</v>
      </c>
    </row>
    <row r="18" spans="1:16" ht="14.25">
      <c r="A18" s="31"/>
      <c r="B18" s="135"/>
      <c r="C18" s="136"/>
      <c r="D18" s="136"/>
      <c r="E18" s="47"/>
      <c r="F18" s="47" t="s">
        <v>21</v>
      </c>
      <c r="G18" s="48"/>
      <c r="H18" s="49"/>
      <c r="I18" s="50"/>
      <c r="J18" s="50"/>
      <c r="K18" s="50"/>
      <c r="L18" s="51"/>
      <c r="M18" s="44">
        <v>1543.3621459999999</v>
      </c>
      <c r="N18" s="44">
        <v>881.83686900000009</v>
      </c>
      <c r="O18" s="21">
        <v>661.52527699999985</v>
      </c>
      <c r="P18" s="2" t="s">
        <v>0</v>
      </c>
    </row>
    <row r="19" spans="1:16" ht="15">
      <c r="A19" s="7"/>
      <c r="B19" s="206"/>
      <c r="C19" s="174"/>
      <c r="D19" s="174"/>
      <c r="E19" s="144"/>
      <c r="F19" s="174" t="s">
        <v>47</v>
      </c>
      <c r="G19" s="140"/>
      <c r="H19" s="145"/>
      <c r="I19" s="146"/>
      <c r="J19" s="152"/>
      <c r="K19" s="152"/>
      <c r="L19" s="155"/>
      <c r="M19" s="44">
        <v>1955.186287</v>
      </c>
      <c r="N19" s="21">
        <v>1070.6481389999999</v>
      </c>
      <c r="O19" s="21">
        <v>884.53814800000009</v>
      </c>
      <c r="P19" s="2" t="s">
        <v>0</v>
      </c>
    </row>
    <row r="20" spans="1:16" ht="14.25">
      <c r="A20" s="31"/>
      <c r="B20" s="135"/>
      <c r="C20" s="136"/>
      <c r="D20" s="136"/>
      <c r="E20" s="47"/>
      <c r="F20" s="47" t="s">
        <v>55</v>
      </c>
      <c r="G20" s="48"/>
      <c r="H20" s="49"/>
      <c r="I20" s="50"/>
      <c r="J20" s="50"/>
      <c r="K20" s="50"/>
      <c r="L20" s="51"/>
      <c r="M20" s="44">
        <v>85.86136900000001</v>
      </c>
      <c r="N20" s="21">
        <v>103.27597599999999</v>
      </c>
      <c r="O20" s="21">
        <v>-17.414606999999975</v>
      </c>
      <c r="P20" s="2" t="s">
        <v>0</v>
      </c>
    </row>
    <row r="21" spans="1:16" ht="14.25">
      <c r="A21" s="31"/>
      <c r="B21" s="135"/>
      <c r="C21" s="136"/>
      <c r="D21" s="136"/>
      <c r="E21" s="47"/>
      <c r="F21" s="47" t="s">
        <v>58</v>
      </c>
      <c r="G21" s="48"/>
      <c r="H21" s="49"/>
      <c r="I21" s="50"/>
      <c r="J21" s="50"/>
      <c r="K21" s="50"/>
      <c r="L21" s="51"/>
      <c r="M21" s="44">
        <v>148.07987500000002</v>
      </c>
      <c r="N21" s="21">
        <v>20.952818000000001</v>
      </c>
      <c r="O21" s="21">
        <v>127.12705700000001</v>
      </c>
      <c r="P21" s="2" t="s">
        <v>0</v>
      </c>
    </row>
    <row r="22" spans="1:16" ht="14.25">
      <c r="A22" s="31"/>
      <c r="B22" s="135"/>
      <c r="C22" s="136"/>
      <c r="D22" s="136"/>
      <c r="E22" s="47"/>
      <c r="F22" s="47" t="s">
        <v>61</v>
      </c>
      <c r="G22" s="48"/>
      <c r="H22" s="49"/>
      <c r="I22" s="50"/>
      <c r="J22" s="50"/>
      <c r="K22" s="50"/>
      <c r="L22" s="51"/>
      <c r="M22" s="44">
        <v>84.428779000000006</v>
      </c>
      <c r="N22" s="21">
        <v>61.219351000000003</v>
      </c>
      <c r="O22" s="21">
        <v>23.209428000000003</v>
      </c>
      <c r="P22" s="2" t="s">
        <v>0</v>
      </c>
    </row>
    <row r="23" spans="1:16" ht="14.25">
      <c r="A23" s="31"/>
      <c r="B23" s="135"/>
      <c r="C23" s="136"/>
      <c r="D23" s="136"/>
      <c r="E23" s="47"/>
      <c r="F23" s="47" t="s">
        <v>67</v>
      </c>
      <c r="G23" s="48"/>
      <c r="H23" s="49"/>
      <c r="I23" s="50"/>
      <c r="J23" s="50"/>
      <c r="K23" s="50"/>
      <c r="L23" s="51"/>
      <c r="M23" s="44">
        <v>527.89386100000002</v>
      </c>
      <c r="N23" s="21">
        <v>116.090219</v>
      </c>
      <c r="O23" s="21">
        <v>411.80364200000002</v>
      </c>
      <c r="P23" s="2" t="s">
        <v>0</v>
      </c>
    </row>
    <row r="24" spans="1:16" ht="14.25">
      <c r="A24" s="31"/>
      <c r="B24" s="135"/>
      <c r="C24" s="136"/>
      <c r="D24" s="136"/>
      <c r="E24" s="47"/>
      <c r="F24" s="47" t="s">
        <v>68</v>
      </c>
      <c r="G24" s="110"/>
      <c r="H24" s="49"/>
      <c r="I24" s="50"/>
      <c r="J24" s="50"/>
      <c r="K24" s="50"/>
      <c r="L24" s="51"/>
      <c r="M24" s="44">
        <v>198.81928800000003</v>
      </c>
      <c r="N24" s="21">
        <v>27.908620000000003</v>
      </c>
      <c r="O24" s="21">
        <v>170.91066800000002</v>
      </c>
      <c r="P24" s="2" t="s">
        <v>0</v>
      </c>
    </row>
    <row r="25" spans="1:16" ht="14.25">
      <c r="A25" s="31"/>
      <c r="B25" s="135"/>
      <c r="C25" s="136"/>
      <c r="D25" s="136"/>
      <c r="E25" s="47"/>
      <c r="F25" s="47" t="s">
        <v>71</v>
      </c>
      <c r="G25" s="48"/>
      <c r="H25" s="49"/>
      <c r="I25" s="50"/>
      <c r="J25" s="50"/>
      <c r="K25" s="50"/>
      <c r="L25" s="51"/>
      <c r="M25" s="44">
        <v>15.473439000000003</v>
      </c>
      <c r="N25" s="21">
        <v>39.278402</v>
      </c>
      <c r="O25" s="21">
        <v>-23.804962999999997</v>
      </c>
      <c r="P25" s="2" t="s">
        <v>0</v>
      </c>
    </row>
    <row r="26" spans="1:16" ht="14.25">
      <c r="A26" s="31"/>
      <c r="B26" s="135"/>
      <c r="C26" s="136"/>
      <c r="D26" s="136"/>
      <c r="E26" s="47"/>
      <c r="F26" s="47" t="s">
        <v>72</v>
      </c>
      <c r="G26" s="48"/>
      <c r="H26" s="49"/>
      <c r="I26" s="50"/>
      <c r="J26" s="50"/>
      <c r="K26" s="50"/>
      <c r="L26" s="51"/>
      <c r="M26" s="44">
        <v>1424.836407</v>
      </c>
      <c r="N26" s="21">
        <v>258.93825200000003</v>
      </c>
      <c r="O26" s="21">
        <v>1165.8981549999999</v>
      </c>
      <c r="P26" s="2" t="s">
        <v>0</v>
      </c>
    </row>
    <row r="27" spans="1:16" ht="14.25">
      <c r="A27" s="31"/>
      <c r="B27" s="135"/>
      <c r="C27" s="136"/>
      <c r="D27" s="136"/>
      <c r="E27" s="47"/>
      <c r="F27" s="47" t="s">
        <v>94</v>
      </c>
      <c r="G27" s="48"/>
      <c r="H27" s="49"/>
      <c r="I27" s="50"/>
      <c r="J27" s="50"/>
      <c r="K27" s="50"/>
      <c r="L27" s="51"/>
      <c r="M27" s="44">
        <v>56.336911000000001</v>
      </c>
      <c r="N27" s="21">
        <v>59.672221999999991</v>
      </c>
      <c r="O27" s="21">
        <v>-3.3353109999999901</v>
      </c>
      <c r="P27" s="2" t="s">
        <v>0</v>
      </c>
    </row>
    <row r="28" spans="1:16" ht="14.25">
      <c r="A28" s="31"/>
      <c r="B28" s="135"/>
      <c r="C28" s="136"/>
      <c r="D28" s="136"/>
      <c r="E28" s="47"/>
      <c r="F28" s="47" t="s">
        <v>97</v>
      </c>
      <c r="G28" s="48"/>
      <c r="H28" s="49"/>
      <c r="I28" s="50"/>
      <c r="J28" s="50"/>
      <c r="K28" s="50"/>
      <c r="L28" s="51"/>
      <c r="M28" s="44">
        <v>362.63875400000001</v>
      </c>
      <c r="N28" s="21">
        <v>93.211938000000004</v>
      </c>
      <c r="O28" s="21">
        <v>269.42681600000003</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2413.0918670000001</v>
      </c>
      <c r="N31" s="44">
        <v>3196.8488509999997</v>
      </c>
      <c r="O31" s="21">
        <v>-783.75698399999965</v>
      </c>
      <c r="P31" s="2"/>
    </row>
    <row r="32" spans="1:16" ht="14.25">
      <c r="A32" s="107"/>
      <c r="B32" s="46"/>
      <c r="C32" s="47"/>
      <c r="D32" s="47"/>
      <c r="E32" s="136"/>
      <c r="F32" s="47" t="s">
        <v>102</v>
      </c>
      <c r="G32" s="48"/>
      <c r="H32" s="49"/>
      <c r="I32" s="50"/>
      <c r="J32" s="50"/>
      <c r="K32" s="50"/>
      <c r="L32" s="51"/>
      <c r="M32" s="44">
        <v>31.599898000000003</v>
      </c>
      <c r="N32" s="21">
        <v>162.93468100000001</v>
      </c>
      <c r="O32" s="21">
        <v>-131.33478300000002</v>
      </c>
      <c r="P32" s="2"/>
    </row>
    <row r="33" spans="1:16" ht="14.25">
      <c r="A33" s="107"/>
      <c r="B33" s="46"/>
      <c r="C33" s="47"/>
      <c r="D33" s="47"/>
      <c r="E33" s="136"/>
      <c r="F33" s="47" t="s">
        <v>160</v>
      </c>
      <c r="G33" s="48"/>
      <c r="H33" s="49"/>
      <c r="I33" s="50"/>
      <c r="J33" s="50"/>
      <c r="K33" s="50"/>
      <c r="L33" s="51"/>
      <c r="M33" s="44">
        <v>2381.4919689999997</v>
      </c>
      <c r="N33" s="44">
        <v>3033.91417</v>
      </c>
      <c r="O33" s="21">
        <v>-652.42220100000031</v>
      </c>
      <c r="P33" s="2"/>
    </row>
    <row r="34" spans="1:16" ht="14.25">
      <c r="A34" s="107"/>
      <c r="B34" s="46"/>
      <c r="C34" s="47"/>
      <c r="D34" s="47"/>
      <c r="E34" s="136"/>
      <c r="F34" s="47"/>
      <c r="G34" s="48" t="s">
        <v>161</v>
      </c>
      <c r="H34" s="49"/>
      <c r="I34" s="50"/>
      <c r="J34" s="50"/>
      <c r="K34" s="50"/>
      <c r="L34" s="50"/>
      <c r="M34" s="44">
        <v>601.78169300000002</v>
      </c>
      <c r="N34" s="21">
        <v>1653.6149409999998</v>
      </c>
      <c r="O34" s="21">
        <v>-1051.8332479999999</v>
      </c>
      <c r="P34" s="2"/>
    </row>
    <row r="35" spans="1:16" ht="14.25">
      <c r="A35" s="107"/>
      <c r="B35" s="46"/>
      <c r="C35" s="47"/>
      <c r="D35" s="47"/>
      <c r="E35" s="136"/>
      <c r="F35" s="47"/>
      <c r="G35" s="48" t="s">
        <v>106</v>
      </c>
      <c r="H35" s="49"/>
      <c r="I35" s="50"/>
      <c r="J35" s="50"/>
      <c r="K35" s="50"/>
      <c r="L35" s="50"/>
      <c r="M35" s="166">
        <v>627.541875</v>
      </c>
      <c r="N35" s="85">
        <v>633.45851500000003</v>
      </c>
      <c r="O35" s="85">
        <v>-5.9166400000000294</v>
      </c>
      <c r="P35" s="2"/>
    </row>
    <row r="36" spans="1:16" ht="14.25">
      <c r="A36" s="107"/>
      <c r="B36" s="46"/>
      <c r="C36" s="47"/>
      <c r="D36" s="47"/>
      <c r="E36" s="136"/>
      <c r="F36" s="47"/>
      <c r="G36" s="48" t="s">
        <v>162</v>
      </c>
      <c r="H36" s="49"/>
      <c r="I36" s="50"/>
      <c r="J36" s="50"/>
      <c r="K36" s="50"/>
      <c r="L36" s="50"/>
      <c r="M36" s="166">
        <v>1152.1684010000001</v>
      </c>
      <c r="N36" s="85">
        <v>746.84071399999993</v>
      </c>
      <c r="O36" s="85">
        <v>405.3276870000002</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601.25867700000003</v>
      </c>
      <c r="N40" s="21">
        <v>608.24819699999989</v>
      </c>
      <c r="O40" s="21">
        <v>-6.9895199999998567</v>
      </c>
      <c r="P40" s="2" t="s">
        <v>0</v>
      </c>
    </row>
    <row r="41" spans="1:16" ht="14.25">
      <c r="A41" s="107"/>
      <c r="B41" s="46"/>
      <c r="C41" s="47"/>
      <c r="D41" s="47"/>
      <c r="E41" s="136"/>
      <c r="F41" s="47" t="s">
        <v>108</v>
      </c>
      <c r="G41" s="48"/>
      <c r="H41" s="49"/>
      <c r="I41" s="50"/>
      <c r="J41" s="50"/>
      <c r="K41" s="50"/>
      <c r="L41" s="51"/>
      <c r="M41" s="44">
        <v>176.03766899999999</v>
      </c>
      <c r="N41" s="21">
        <v>199.669715</v>
      </c>
      <c r="O41" s="21">
        <v>-23.632046000000003</v>
      </c>
      <c r="P41" s="2" t="s">
        <v>0</v>
      </c>
    </row>
    <row r="42" spans="1:16" ht="14.25">
      <c r="A42" s="107"/>
      <c r="B42" s="46"/>
      <c r="C42" s="47"/>
      <c r="D42" s="47"/>
      <c r="E42" s="136"/>
      <c r="F42" s="47" t="s">
        <v>109</v>
      </c>
      <c r="G42" s="48"/>
      <c r="H42" s="49"/>
      <c r="I42" s="50"/>
      <c r="J42" s="50"/>
      <c r="K42" s="50"/>
      <c r="L42" s="51"/>
      <c r="M42" s="44">
        <v>425.22100799999998</v>
      </c>
      <c r="N42" s="21">
        <v>408.57848200000001</v>
      </c>
      <c r="O42" s="21">
        <v>16.642525999999975</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2029.1100449999999</v>
      </c>
      <c r="P44" s="2" t="s">
        <v>0</v>
      </c>
    </row>
    <row r="45" spans="1:16" ht="15">
      <c r="A45" s="109"/>
      <c r="B45" s="204"/>
      <c r="C45" s="214" t="s">
        <v>113</v>
      </c>
      <c r="D45" s="163"/>
      <c r="E45" s="156"/>
      <c r="F45" s="163"/>
      <c r="G45" s="192"/>
      <c r="H45" s="193"/>
      <c r="I45" s="194"/>
      <c r="J45" s="192"/>
      <c r="K45" s="192"/>
      <c r="L45" s="195"/>
      <c r="M45" s="44">
        <v>63.545622999999999</v>
      </c>
      <c r="N45" s="21">
        <v>57.846808000000003</v>
      </c>
      <c r="O45" s="21">
        <v>5.6988150000000015</v>
      </c>
      <c r="P45" s="2" t="s">
        <v>0</v>
      </c>
    </row>
    <row r="46" spans="1:16" ht="15">
      <c r="A46" s="109"/>
      <c r="B46" s="204"/>
      <c r="C46" s="214" t="s">
        <v>158</v>
      </c>
      <c r="D46" s="163"/>
      <c r="E46" s="156"/>
      <c r="F46" s="163"/>
      <c r="G46" s="192"/>
      <c r="H46" s="193"/>
      <c r="I46" s="194"/>
      <c r="J46" s="192"/>
      <c r="K46" s="192"/>
      <c r="L46" s="195"/>
      <c r="M46" s="44"/>
      <c r="N46" s="21"/>
      <c r="O46" s="21">
        <v>2023.4112299999999</v>
      </c>
      <c r="P46" s="2" t="s">
        <v>0</v>
      </c>
    </row>
    <row r="47" spans="1:16" ht="15">
      <c r="A47" s="109"/>
      <c r="B47" s="204"/>
      <c r="C47" s="47"/>
      <c r="D47" s="215" t="s">
        <v>115</v>
      </c>
      <c r="E47" s="216"/>
      <c r="F47" s="215"/>
      <c r="G47" s="217"/>
      <c r="H47" s="218"/>
      <c r="I47" s="219"/>
      <c r="J47" s="217"/>
      <c r="K47" s="48"/>
      <c r="L47" s="51"/>
      <c r="M47" s="44"/>
      <c r="N47" s="21"/>
      <c r="O47" s="21">
        <v>710.25043999999991</v>
      </c>
      <c r="P47" s="2" t="s">
        <v>0</v>
      </c>
    </row>
    <row r="48" spans="1:16" ht="15">
      <c r="A48" s="109"/>
      <c r="B48" s="204"/>
      <c r="C48" s="47"/>
      <c r="D48" s="215"/>
      <c r="E48" s="216" t="s">
        <v>116</v>
      </c>
      <c r="F48" s="215"/>
      <c r="G48" s="217"/>
      <c r="H48" s="218"/>
      <c r="I48" s="219"/>
      <c r="J48" s="217"/>
      <c r="K48" s="48"/>
      <c r="L48" s="51"/>
      <c r="M48" s="44"/>
      <c r="N48" s="21"/>
      <c r="O48" s="21">
        <v>-877.71007799999995</v>
      </c>
      <c r="P48" s="2" t="s">
        <v>0</v>
      </c>
    </row>
    <row r="49" spans="1:16" ht="15">
      <c r="A49" s="109"/>
      <c r="B49" s="204"/>
      <c r="C49" s="47"/>
      <c r="D49" s="215"/>
      <c r="E49" s="216" t="s">
        <v>117</v>
      </c>
      <c r="F49" s="215"/>
      <c r="G49" s="217"/>
      <c r="H49" s="218"/>
      <c r="I49" s="219"/>
      <c r="J49" s="217"/>
      <c r="K49" s="48"/>
      <c r="L49" s="51"/>
      <c r="M49" s="44"/>
      <c r="N49" s="21"/>
      <c r="O49" s="21">
        <v>1587.9605179999999</v>
      </c>
      <c r="P49" s="2" t="s">
        <v>0</v>
      </c>
    </row>
    <row r="50" spans="1:16" ht="15">
      <c r="A50" s="109"/>
      <c r="B50" s="204"/>
      <c r="C50" s="47"/>
      <c r="D50" s="215" t="s">
        <v>118</v>
      </c>
      <c r="E50" s="216"/>
      <c r="F50" s="215"/>
      <c r="G50" s="217"/>
      <c r="H50" s="218"/>
      <c r="I50" s="219"/>
      <c r="J50" s="217"/>
      <c r="K50" s="48"/>
      <c r="L50" s="51"/>
      <c r="M50" s="44"/>
      <c r="N50" s="21"/>
      <c r="O50" s="21">
        <v>-322.676152</v>
      </c>
      <c r="P50" s="2" t="s">
        <v>0</v>
      </c>
    </row>
    <row r="51" spans="1:16" ht="15">
      <c r="A51" s="109"/>
      <c r="B51" s="204"/>
      <c r="C51" s="47"/>
      <c r="D51" s="215"/>
      <c r="E51" s="216" t="s">
        <v>119</v>
      </c>
      <c r="F51" s="215"/>
      <c r="G51" s="217"/>
      <c r="H51" s="218"/>
      <c r="I51" s="219"/>
      <c r="J51" s="217"/>
      <c r="K51" s="48"/>
      <c r="L51" s="51"/>
      <c r="M51" s="44"/>
      <c r="N51" s="21"/>
      <c r="O51" s="21">
        <v>284.29049299999997</v>
      </c>
      <c r="P51" s="2" t="s">
        <v>0</v>
      </c>
    </row>
    <row r="52" spans="1:16" ht="15">
      <c r="A52" s="109"/>
      <c r="B52" s="204"/>
      <c r="C52" s="47"/>
      <c r="D52" s="215"/>
      <c r="E52" s="216" t="s">
        <v>120</v>
      </c>
      <c r="F52" s="215"/>
      <c r="G52" s="217"/>
      <c r="H52" s="218"/>
      <c r="I52" s="219"/>
      <c r="J52" s="217"/>
      <c r="K52" s="48"/>
      <c r="L52" s="51"/>
      <c r="M52" s="44"/>
      <c r="N52" s="21"/>
      <c r="O52" s="21">
        <v>-606.9666450000002</v>
      </c>
      <c r="P52" s="2" t="s">
        <v>0</v>
      </c>
    </row>
    <row r="53" spans="1:16" ht="15">
      <c r="A53" s="109"/>
      <c r="B53" s="204"/>
      <c r="C53" s="47"/>
      <c r="D53" s="216" t="s">
        <v>121</v>
      </c>
      <c r="E53" s="216"/>
      <c r="F53" s="215"/>
      <c r="G53" s="217"/>
      <c r="H53" s="218"/>
      <c r="I53" s="219"/>
      <c r="J53" s="217"/>
      <c r="K53" s="48"/>
      <c r="L53" s="51"/>
      <c r="M53" s="44"/>
      <c r="N53" s="21"/>
      <c r="O53" s="21">
        <v>101.4</v>
      </c>
      <c r="P53" s="2"/>
    </row>
    <row r="54" spans="1:16" ht="15">
      <c r="A54" s="109"/>
      <c r="B54" s="204"/>
      <c r="C54" s="47"/>
      <c r="D54" s="215" t="s">
        <v>163</v>
      </c>
      <c r="E54" s="216"/>
      <c r="F54" s="215"/>
      <c r="G54" s="217"/>
      <c r="H54" s="218"/>
      <c r="I54" s="219"/>
      <c r="J54" s="217"/>
      <c r="K54" s="48"/>
      <c r="L54" s="51"/>
      <c r="M54" s="44"/>
      <c r="N54" s="21"/>
      <c r="O54" s="21">
        <v>1314.2195020000001</v>
      </c>
      <c r="P54" s="2" t="s">
        <v>0</v>
      </c>
    </row>
    <row r="55" spans="1:16" ht="15">
      <c r="A55" s="109"/>
      <c r="B55" s="204"/>
      <c r="C55" s="47"/>
      <c r="D55" s="215"/>
      <c r="E55" s="216" t="s">
        <v>119</v>
      </c>
      <c r="F55" s="215"/>
      <c r="G55" s="217"/>
      <c r="H55" s="218"/>
      <c r="I55" s="219"/>
      <c r="J55" s="217"/>
      <c r="K55" s="48"/>
      <c r="L55" s="51"/>
      <c r="M55" s="44"/>
      <c r="N55" s="21"/>
      <c r="O55" s="21">
        <v>-9992.1147339999989</v>
      </c>
      <c r="P55" s="2" t="s">
        <v>0</v>
      </c>
    </row>
    <row r="56" spans="1:16" ht="15">
      <c r="A56" s="109"/>
      <c r="B56" s="204"/>
      <c r="C56" s="47"/>
      <c r="D56" s="215"/>
      <c r="E56" s="216" t="s">
        <v>120</v>
      </c>
      <c r="F56" s="215"/>
      <c r="G56" s="217"/>
      <c r="H56" s="218"/>
      <c r="I56" s="219"/>
      <c r="J56" s="217"/>
      <c r="K56" s="48"/>
      <c r="L56" s="51"/>
      <c r="M56" s="44"/>
      <c r="N56" s="21"/>
      <c r="O56" s="21">
        <v>11306.334235999999</v>
      </c>
      <c r="P56" s="2" t="s">
        <v>0</v>
      </c>
    </row>
    <row r="57" spans="1:16" ht="14.25">
      <c r="A57" s="109"/>
      <c r="B57" s="46"/>
      <c r="C57" s="47"/>
      <c r="D57" s="215" t="s">
        <v>123</v>
      </c>
      <c r="E57" s="216"/>
      <c r="F57" s="215"/>
      <c r="G57" s="217"/>
      <c r="H57" s="218"/>
      <c r="I57" s="219"/>
      <c r="J57" s="220"/>
      <c r="K57" s="110"/>
      <c r="L57" s="51"/>
      <c r="M57" s="44"/>
      <c r="N57" s="21"/>
      <c r="O57" s="21">
        <v>220.21744000000004</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-197.66014700000053</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B63" s="222" t="s">
        <v>164</v>
      </c>
    </row>
    <row r="64" spans="1:16">
      <c r="B64" s="192" t="s">
        <v>165</v>
      </c>
    </row>
    <row r="118" spans="2:15">
      <c r="B118" s="137"/>
      <c r="C118" s="137"/>
      <c r="D118" s="137"/>
      <c r="E118" s="137"/>
      <c r="F118" s="137"/>
      <c r="G118" s="137"/>
      <c r="H118" s="137"/>
      <c r="I118" s="137"/>
      <c r="J118" s="137"/>
      <c r="K118" s="137"/>
      <c r="L118" s="137"/>
      <c r="M118" s="137"/>
      <c r="N118" s="137"/>
      <c r="O118" s="137"/>
    </row>
  </sheetData>
  <mergeCells count="1">
    <mergeCell ref="B2:O2"/>
  </mergeCells>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dimension ref="A2:P118"/>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3"/>
      <c r="B2" s="325"/>
      <c r="C2" s="325"/>
      <c r="D2" s="325"/>
      <c r="E2" s="325"/>
      <c r="F2" s="325"/>
      <c r="G2" s="325"/>
      <c r="H2" s="325"/>
      <c r="I2" s="325"/>
      <c r="J2" s="325"/>
      <c r="K2" s="325"/>
      <c r="L2" s="325"/>
      <c r="M2" s="325"/>
      <c r="N2" s="325"/>
      <c r="O2" s="325"/>
      <c r="P2" s="110"/>
    </row>
    <row r="3" spans="1:16" ht="35.1" customHeight="1">
      <c r="A3" s="4"/>
      <c r="B3" s="249" t="s">
        <v>1</v>
      </c>
      <c r="C3" s="250"/>
      <c r="D3" s="250"/>
      <c r="E3" s="250"/>
      <c r="F3" s="250"/>
      <c r="G3" s="250"/>
      <c r="H3" s="250"/>
      <c r="I3" s="250"/>
      <c r="J3" s="250"/>
      <c r="K3" s="250"/>
      <c r="L3" s="250"/>
      <c r="M3" s="250"/>
      <c r="N3" s="250"/>
      <c r="O3" s="251"/>
      <c r="P3" s="2" t="s">
        <v>0</v>
      </c>
    </row>
    <row r="4" spans="1:16" ht="15">
      <c r="B4" s="254" t="s">
        <v>147</v>
      </c>
      <c r="C4" s="26"/>
      <c r="D4" s="26"/>
      <c r="E4" s="26"/>
      <c r="F4" s="26"/>
      <c r="G4" s="2"/>
      <c r="H4" s="27"/>
      <c r="I4" s="28"/>
      <c r="J4" s="2"/>
      <c r="K4" s="2"/>
      <c r="L4" s="2"/>
      <c r="M4" s="2"/>
      <c r="N4" s="2"/>
      <c r="O4" s="29"/>
      <c r="P4" s="2" t="s">
        <v>0</v>
      </c>
    </row>
    <row r="5" spans="1:16" ht="18">
      <c r="A5" s="200"/>
      <c r="B5" s="241"/>
      <c r="C5" s="26"/>
      <c r="D5" s="26"/>
      <c r="E5" s="26"/>
      <c r="F5" s="26"/>
      <c r="G5" s="2"/>
      <c r="H5" s="27"/>
      <c r="I5" s="28"/>
      <c r="J5" s="28"/>
      <c r="K5" s="2"/>
      <c r="L5" s="242" t="s">
        <v>167</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201"/>
      <c r="C8" s="144"/>
      <c r="D8" s="144"/>
      <c r="E8" s="144"/>
      <c r="F8" s="144"/>
      <c r="G8" s="140"/>
      <c r="H8" s="145"/>
      <c r="I8" s="146"/>
      <c r="J8" s="140"/>
      <c r="K8" s="140"/>
      <c r="L8" s="147"/>
      <c r="M8" s="13"/>
      <c r="N8" s="13"/>
      <c r="O8" s="14"/>
      <c r="P8" s="2" t="s">
        <v>0</v>
      </c>
    </row>
    <row r="9" spans="1:16" ht="15">
      <c r="A9" s="7"/>
      <c r="B9" s="202" t="s">
        <v>7</v>
      </c>
      <c r="C9" s="151"/>
      <c r="D9" s="151"/>
      <c r="E9" s="151"/>
      <c r="F9" s="151"/>
      <c r="G9" s="152"/>
      <c r="H9" s="153"/>
      <c r="I9" s="154"/>
      <c r="J9" s="152"/>
      <c r="K9" s="152"/>
      <c r="L9" s="155"/>
      <c r="M9" s="44">
        <v>10804.610922</v>
      </c>
      <c r="N9" s="44">
        <v>13906.944802</v>
      </c>
      <c r="O9" s="21">
        <v>-3102.3338800000001</v>
      </c>
      <c r="P9" s="2" t="s">
        <v>0</v>
      </c>
    </row>
    <row r="10" spans="1:16" ht="15">
      <c r="A10" s="7"/>
      <c r="B10" s="203"/>
      <c r="C10" s="156"/>
      <c r="D10" s="156"/>
      <c r="E10" s="157"/>
      <c r="F10" s="136"/>
      <c r="G10" s="110"/>
      <c r="H10" s="158"/>
      <c r="I10" s="159"/>
      <c r="J10" s="110"/>
      <c r="K10" s="110"/>
      <c r="L10" s="160"/>
      <c r="M10" s="131"/>
      <c r="N10" s="131"/>
      <c r="O10" s="21"/>
      <c r="P10" s="2" t="s">
        <v>0</v>
      </c>
    </row>
    <row r="11" spans="1:16" ht="15">
      <c r="A11" s="31"/>
      <c r="B11" s="135"/>
      <c r="C11" s="163" t="s">
        <v>8</v>
      </c>
      <c r="D11" s="163"/>
      <c r="E11" s="47"/>
      <c r="F11" s="47"/>
      <c r="G11" s="48"/>
      <c r="H11" s="49"/>
      <c r="I11" s="50"/>
      <c r="J11" s="50"/>
      <c r="K11" s="50"/>
      <c r="L11" s="51"/>
      <c r="M11" s="44">
        <v>10150.109725</v>
      </c>
      <c r="N11" s="21">
        <v>13211.121166000001</v>
      </c>
      <c r="O11" s="21">
        <v>-3061.0114410000006</v>
      </c>
      <c r="P11" s="2" t="s">
        <v>0</v>
      </c>
    </row>
    <row r="12" spans="1:16" ht="15">
      <c r="A12" s="31"/>
      <c r="B12" s="204"/>
      <c r="C12" s="163"/>
      <c r="D12" s="163"/>
      <c r="E12" s="47"/>
      <c r="F12" s="47"/>
      <c r="G12" s="48"/>
      <c r="H12" s="49"/>
      <c r="I12" s="50"/>
      <c r="J12" s="50"/>
      <c r="K12" s="50"/>
      <c r="L12" s="51"/>
      <c r="M12" s="88"/>
      <c r="N12" s="88"/>
      <c r="O12" s="134"/>
      <c r="P12" s="2" t="s">
        <v>0</v>
      </c>
    </row>
    <row r="13" spans="1:16" ht="15">
      <c r="A13" s="31"/>
      <c r="B13" s="135"/>
      <c r="C13" s="163"/>
      <c r="D13" s="163" t="s">
        <v>9</v>
      </c>
      <c r="E13" s="47"/>
      <c r="F13" s="47"/>
      <c r="G13" s="48"/>
      <c r="H13" s="49"/>
      <c r="I13" s="50"/>
      <c r="J13" s="50"/>
      <c r="K13" s="50"/>
      <c r="L13" s="51"/>
      <c r="M13" s="44">
        <v>7585.3352589999995</v>
      </c>
      <c r="N13" s="21">
        <v>9612.361703999999</v>
      </c>
      <c r="O13" s="21">
        <v>-2027.0264449999995</v>
      </c>
      <c r="P13" s="2" t="s">
        <v>0</v>
      </c>
    </row>
    <row r="14" spans="1:16" ht="14.25">
      <c r="A14" s="31"/>
      <c r="B14" s="46"/>
      <c r="C14" s="47"/>
      <c r="D14" s="47"/>
      <c r="E14" s="47"/>
      <c r="F14" s="47"/>
      <c r="G14" s="48"/>
      <c r="H14" s="49"/>
      <c r="I14" s="50"/>
      <c r="J14" s="50"/>
      <c r="K14" s="50"/>
      <c r="L14" s="51"/>
      <c r="M14" s="88"/>
      <c r="N14" s="88"/>
      <c r="O14" s="134"/>
      <c r="P14" s="2" t="s">
        <v>0</v>
      </c>
    </row>
    <row r="15" spans="1:16" ht="15">
      <c r="A15" s="31"/>
      <c r="B15" s="135"/>
      <c r="C15" s="136"/>
      <c r="D15" s="136"/>
      <c r="E15" s="205" t="s">
        <v>10</v>
      </c>
      <c r="F15" s="47"/>
      <c r="G15" s="48"/>
      <c r="H15" s="49"/>
      <c r="I15" s="50"/>
      <c r="J15" s="50"/>
      <c r="K15" s="50"/>
      <c r="L15" s="51"/>
      <c r="M15" s="44">
        <v>1149.2091869999999</v>
      </c>
      <c r="N15" s="21">
        <v>6695.5574749999996</v>
      </c>
      <c r="O15" s="21">
        <v>-5546.3482879999992</v>
      </c>
      <c r="P15" s="2" t="s">
        <v>0</v>
      </c>
    </row>
    <row r="16" spans="1:16" ht="14.25">
      <c r="A16" s="31"/>
      <c r="B16" s="135"/>
      <c r="C16" s="136"/>
      <c r="D16" s="136"/>
      <c r="E16" s="47"/>
      <c r="F16" s="47"/>
      <c r="G16" s="48"/>
      <c r="H16" s="49"/>
      <c r="I16" s="50"/>
      <c r="J16" s="50"/>
      <c r="K16" s="50"/>
      <c r="L16" s="51"/>
      <c r="M16" s="44"/>
      <c r="N16" s="21"/>
      <c r="O16" s="21"/>
      <c r="P16" s="2"/>
    </row>
    <row r="17" spans="1:16" ht="15">
      <c r="A17" s="31"/>
      <c r="B17" s="135"/>
      <c r="C17" s="136"/>
      <c r="D17" s="136"/>
      <c r="E17" s="205" t="s">
        <v>20</v>
      </c>
      <c r="F17" s="47"/>
      <c r="G17" s="48"/>
      <c r="H17" s="49"/>
      <c r="I17" s="50"/>
      <c r="J17" s="50"/>
      <c r="K17" s="50"/>
      <c r="L17" s="51"/>
      <c r="M17" s="44">
        <v>6436.1260719999991</v>
      </c>
      <c r="N17" s="44">
        <v>2916.8042290000003</v>
      </c>
      <c r="O17" s="21">
        <v>3519.3218429999988</v>
      </c>
      <c r="P17" s="2" t="s">
        <v>0</v>
      </c>
    </row>
    <row r="18" spans="1:16" ht="14.25">
      <c r="A18" s="31"/>
      <c r="B18" s="135"/>
      <c r="C18" s="136"/>
      <c r="D18" s="136"/>
      <c r="E18" s="47"/>
      <c r="F18" s="47" t="s">
        <v>21</v>
      </c>
      <c r="G18" s="48"/>
      <c r="H18" s="49"/>
      <c r="I18" s="50"/>
      <c r="J18" s="50"/>
      <c r="K18" s="50"/>
      <c r="L18" s="51"/>
      <c r="M18" s="44">
        <v>1770.8604250000001</v>
      </c>
      <c r="N18" s="44">
        <v>1106.2095020000002</v>
      </c>
      <c r="O18" s="21">
        <v>664.65092299999992</v>
      </c>
      <c r="P18" s="2" t="s">
        <v>0</v>
      </c>
    </row>
    <row r="19" spans="1:16" ht="15">
      <c r="A19" s="7"/>
      <c r="B19" s="206"/>
      <c r="C19" s="174"/>
      <c r="D19" s="174"/>
      <c r="E19" s="144"/>
      <c r="F19" s="174" t="s">
        <v>47</v>
      </c>
      <c r="G19" s="140"/>
      <c r="H19" s="145"/>
      <c r="I19" s="146"/>
      <c r="J19" s="152"/>
      <c r="K19" s="152"/>
      <c r="L19" s="155"/>
      <c r="M19" s="44">
        <v>1861.1003679999999</v>
      </c>
      <c r="N19" s="21">
        <v>1052.6275230000001</v>
      </c>
      <c r="O19" s="21">
        <v>808.47284499999978</v>
      </c>
      <c r="P19" s="2" t="s">
        <v>0</v>
      </c>
    </row>
    <row r="20" spans="1:16" ht="14.25">
      <c r="A20" s="31"/>
      <c r="B20" s="135"/>
      <c r="C20" s="136"/>
      <c r="D20" s="136"/>
      <c r="E20" s="47"/>
      <c r="F20" s="47" t="s">
        <v>55</v>
      </c>
      <c r="G20" s="48"/>
      <c r="H20" s="49"/>
      <c r="I20" s="50"/>
      <c r="J20" s="50"/>
      <c r="K20" s="50"/>
      <c r="L20" s="51"/>
      <c r="M20" s="44">
        <v>76.045755999999997</v>
      </c>
      <c r="N20" s="21">
        <v>100.67259200000001</v>
      </c>
      <c r="O20" s="21">
        <v>-24.626836000000011</v>
      </c>
      <c r="P20" s="2" t="s">
        <v>0</v>
      </c>
    </row>
    <row r="21" spans="1:16" ht="14.25">
      <c r="A21" s="31"/>
      <c r="B21" s="135"/>
      <c r="C21" s="136"/>
      <c r="D21" s="136"/>
      <c r="E21" s="47"/>
      <c r="F21" s="47" t="s">
        <v>58</v>
      </c>
      <c r="G21" s="48"/>
      <c r="H21" s="49"/>
      <c r="I21" s="50"/>
      <c r="J21" s="50"/>
      <c r="K21" s="50"/>
      <c r="L21" s="51"/>
      <c r="M21" s="44">
        <v>103.56981200000001</v>
      </c>
      <c r="N21" s="21">
        <v>15.011452999999999</v>
      </c>
      <c r="O21" s="21">
        <v>88.55835900000001</v>
      </c>
      <c r="P21" s="2" t="s">
        <v>0</v>
      </c>
    </row>
    <row r="22" spans="1:16" ht="14.25">
      <c r="A22" s="31"/>
      <c r="B22" s="135"/>
      <c r="C22" s="136"/>
      <c r="D22" s="136"/>
      <c r="E22" s="47"/>
      <c r="F22" s="47" t="s">
        <v>61</v>
      </c>
      <c r="G22" s="48"/>
      <c r="H22" s="49"/>
      <c r="I22" s="50"/>
      <c r="J22" s="50"/>
      <c r="K22" s="50"/>
      <c r="L22" s="51"/>
      <c r="M22" s="44">
        <v>122.81486100000001</v>
      </c>
      <c r="N22" s="21">
        <v>45.424174000000001</v>
      </c>
      <c r="O22" s="21">
        <v>77.390687000000014</v>
      </c>
      <c r="P22" s="2" t="s">
        <v>0</v>
      </c>
    </row>
    <row r="23" spans="1:16" ht="14.25">
      <c r="A23" s="31"/>
      <c r="B23" s="135"/>
      <c r="C23" s="136"/>
      <c r="D23" s="136"/>
      <c r="E23" s="47"/>
      <c r="F23" s="47" t="s">
        <v>67</v>
      </c>
      <c r="G23" s="48"/>
      <c r="H23" s="49"/>
      <c r="I23" s="50"/>
      <c r="J23" s="50"/>
      <c r="K23" s="50"/>
      <c r="L23" s="51"/>
      <c r="M23" s="44">
        <v>745.20833500000003</v>
      </c>
      <c r="N23" s="21">
        <v>148.90526700000001</v>
      </c>
      <c r="O23" s="21">
        <v>596.30306800000005</v>
      </c>
      <c r="P23" s="2" t="s">
        <v>0</v>
      </c>
    </row>
    <row r="24" spans="1:16" ht="14.25">
      <c r="A24" s="31"/>
      <c r="B24" s="135"/>
      <c r="C24" s="136"/>
      <c r="D24" s="136"/>
      <c r="E24" s="47"/>
      <c r="F24" s="47" t="s">
        <v>68</v>
      </c>
      <c r="G24" s="110"/>
      <c r="H24" s="49"/>
      <c r="I24" s="50"/>
      <c r="J24" s="50"/>
      <c r="K24" s="50"/>
      <c r="L24" s="51"/>
      <c r="M24" s="44">
        <v>144.57118</v>
      </c>
      <c r="N24" s="21">
        <v>19.540132999999997</v>
      </c>
      <c r="O24" s="21">
        <v>125.031047</v>
      </c>
      <c r="P24" s="2" t="s">
        <v>0</v>
      </c>
    </row>
    <row r="25" spans="1:16" ht="14.25">
      <c r="A25" s="31"/>
      <c r="B25" s="135"/>
      <c r="C25" s="136"/>
      <c r="D25" s="136"/>
      <c r="E25" s="47"/>
      <c r="F25" s="47" t="s">
        <v>71</v>
      </c>
      <c r="G25" s="48"/>
      <c r="H25" s="49"/>
      <c r="I25" s="50"/>
      <c r="J25" s="50"/>
      <c r="K25" s="50"/>
      <c r="L25" s="51"/>
      <c r="M25" s="44">
        <v>8.1927310000000002</v>
      </c>
      <c r="N25" s="21">
        <v>31.861913000000001</v>
      </c>
      <c r="O25" s="21">
        <v>-23.669181999999999</v>
      </c>
      <c r="P25" s="2" t="s">
        <v>0</v>
      </c>
    </row>
    <row r="26" spans="1:16" ht="14.25">
      <c r="A26" s="31"/>
      <c r="B26" s="135"/>
      <c r="C26" s="136"/>
      <c r="D26" s="136"/>
      <c r="E26" s="47"/>
      <c r="F26" s="47" t="s">
        <v>72</v>
      </c>
      <c r="G26" s="48"/>
      <c r="H26" s="49"/>
      <c r="I26" s="50"/>
      <c r="J26" s="50"/>
      <c r="K26" s="50"/>
      <c r="L26" s="51"/>
      <c r="M26" s="44">
        <v>1395.142161</v>
      </c>
      <c r="N26" s="21">
        <v>268.17036200000001</v>
      </c>
      <c r="O26" s="21">
        <v>1126.9717989999999</v>
      </c>
      <c r="P26" s="2" t="s">
        <v>0</v>
      </c>
    </row>
    <row r="27" spans="1:16" ht="14.25">
      <c r="A27" s="31"/>
      <c r="B27" s="135"/>
      <c r="C27" s="136"/>
      <c r="D27" s="136"/>
      <c r="E27" s="47"/>
      <c r="F27" s="47" t="s">
        <v>94</v>
      </c>
      <c r="G27" s="48"/>
      <c r="H27" s="49"/>
      <c r="I27" s="50"/>
      <c r="J27" s="50"/>
      <c r="K27" s="50"/>
      <c r="L27" s="51"/>
      <c r="M27" s="44">
        <v>35.658721</v>
      </c>
      <c r="N27" s="21">
        <v>50.987417999999998</v>
      </c>
      <c r="O27" s="21">
        <v>-15.328696999999998</v>
      </c>
      <c r="P27" s="2" t="s">
        <v>0</v>
      </c>
    </row>
    <row r="28" spans="1:16" ht="14.25">
      <c r="A28" s="31"/>
      <c r="B28" s="135"/>
      <c r="C28" s="136"/>
      <c r="D28" s="136"/>
      <c r="E28" s="47"/>
      <c r="F28" s="47" t="s">
        <v>97</v>
      </c>
      <c r="G28" s="48"/>
      <c r="H28" s="49"/>
      <c r="I28" s="50"/>
      <c r="J28" s="50"/>
      <c r="K28" s="50"/>
      <c r="L28" s="51"/>
      <c r="M28" s="44">
        <v>172.96172200000001</v>
      </c>
      <c r="N28" s="21">
        <v>77.393891999999994</v>
      </c>
      <c r="O28" s="21">
        <v>95.567830000000015</v>
      </c>
      <c r="P28" s="2"/>
    </row>
    <row r="29" spans="1:16" ht="14.25">
      <c r="A29" s="31"/>
      <c r="B29" s="46"/>
      <c r="C29" s="47"/>
      <c r="D29" s="47"/>
      <c r="E29" s="137"/>
      <c r="F29" s="136" t="s">
        <v>150</v>
      </c>
      <c r="G29" s="48"/>
      <c r="H29" s="49"/>
      <c r="I29" s="50"/>
      <c r="J29" s="50"/>
      <c r="K29" s="50"/>
      <c r="L29" s="51"/>
      <c r="M29" s="44">
        <v>0</v>
      </c>
      <c r="N29" s="21">
        <v>0</v>
      </c>
      <c r="O29" s="21">
        <v>0</v>
      </c>
      <c r="P29" s="2"/>
    </row>
    <row r="30" spans="1:16" ht="14.25">
      <c r="A30" s="31"/>
      <c r="B30" s="46"/>
      <c r="C30" s="47"/>
      <c r="D30" s="47"/>
      <c r="E30" s="137"/>
      <c r="F30" s="136"/>
      <c r="G30" s="48"/>
      <c r="H30" s="49"/>
      <c r="I30" s="50"/>
      <c r="J30" s="50"/>
      <c r="K30" s="50"/>
      <c r="L30" s="51"/>
      <c r="M30" s="44"/>
      <c r="N30" s="21"/>
      <c r="O30" s="21"/>
      <c r="P30" s="2"/>
    </row>
    <row r="31" spans="1:16" ht="15">
      <c r="A31" s="31"/>
      <c r="B31" s="46"/>
      <c r="C31" s="47"/>
      <c r="D31" s="47"/>
      <c r="E31" s="207" t="s">
        <v>101</v>
      </c>
      <c r="F31" s="47"/>
      <c r="G31" s="48"/>
      <c r="H31" s="49"/>
      <c r="I31" s="50"/>
      <c r="J31" s="50"/>
      <c r="K31" s="50"/>
      <c r="L31" s="51"/>
      <c r="M31" s="44">
        <v>2564.7744659999998</v>
      </c>
      <c r="N31" s="44">
        <v>3598.759462</v>
      </c>
      <c r="O31" s="21">
        <v>-1033.9849960000001</v>
      </c>
      <c r="P31" s="2"/>
    </row>
    <row r="32" spans="1:16" ht="14.25">
      <c r="A32" s="107"/>
      <c r="B32" s="46"/>
      <c r="C32" s="47"/>
      <c r="D32" s="47"/>
      <c r="E32" s="136"/>
      <c r="F32" s="47" t="s">
        <v>102</v>
      </c>
      <c r="G32" s="48"/>
      <c r="H32" s="49"/>
      <c r="I32" s="50"/>
      <c r="J32" s="50"/>
      <c r="K32" s="50"/>
      <c r="L32" s="51"/>
      <c r="M32" s="44">
        <v>59.674151999999999</v>
      </c>
      <c r="N32" s="21">
        <v>260.915009</v>
      </c>
      <c r="O32" s="21">
        <v>-201.24085700000001</v>
      </c>
      <c r="P32" s="2"/>
    </row>
    <row r="33" spans="1:16" ht="14.25">
      <c r="A33" s="107"/>
      <c r="B33" s="46"/>
      <c r="C33" s="47"/>
      <c r="D33" s="47"/>
      <c r="E33" s="136"/>
      <c r="F33" s="47" t="s">
        <v>160</v>
      </c>
      <c r="G33" s="48"/>
      <c r="H33" s="49"/>
      <c r="I33" s="50"/>
      <c r="J33" s="50"/>
      <c r="K33" s="50"/>
      <c r="L33" s="51"/>
      <c r="M33" s="44">
        <v>2505.1003139999998</v>
      </c>
      <c r="N33" s="44">
        <v>3337.8444529999997</v>
      </c>
      <c r="O33" s="21">
        <v>-832.7441389999999</v>
      </c>
      <c r="P33" s="2"/>
    </row>
    <row r="34" spans="1:16" ht="14.25">
      <c r="A34" s="107"/>
      <c r="B34" s="46"/>
      <c r="C34" s="47"/>
      <c r="D34" s="47"/>
      <c r="E34" s="136"/>
      <c r="F34" s="47"/>
      <c r="G34" s="48" t="s">
        <v>161</v>
      </c>
      <c r="H34" s="49"/>
      <c r="I34" s="50"/>
      <c r="J34" s="50"/>
      <c r="K34" s="50"/>
      <c r="L34" s="50"/>
      <c r="M34" s="44">
        <v>511.78241100000002</v>
      </c>
      <c r="N34" s="21">
        <v>1680.5550880000001</v>
      </c>
      <c r="O34" s="21">
        <v>-1168.7726769999999</v>
      </c>
      <c r="P34" s="2"/>
    </row>
    <row r="35" spans="1:16" ht="14.25">
      <c r="A35" s="107"/>
      <c r="B35" s="46"/>
      <c r="C35" s="47"/>
      <c r="D35" s="47"/>
      <c r="E35" s="136"/>
      <c r="F35" s="47"/>
      <c r="G35" s="48" t="s">
        <v>106</v>
      </c>
      <c r="H35" s="49"/>
      <c r="I35" s="50"/>
      <c r="J35" s="50"/>
      <c r="K35" s="50"/>
      <c r="L35" s="50"/>
      <c r="M35" s="166">
        <v>881.19246599999997</v>
      </c>
      <c r="N35" s="85">
        <v>741.22383400000001</v>
      </c>
      <c r="O35" s="85">
        <v>139.96863199999996</v>
      </c>
      <c r="P35" s="2"/>
    </row>
    <row r="36" spans="1:16" ht="14.25">
      <c r="A36" s="107"/>
      <c r="B36" s="46"/>
      <c r="C36" s="47"/>
      <c r="D36" s="47"/>
      <c r="E36" s="136"/>
      <c r="F36" s="47"/>
      <c r="G36" s="48" t="s">
        <v>162</v>
      </c>
      <c r="H36" s="49"/>
      <c r="I36" s="50"/>
      <c r="J36" s="50"/>
      <c r="K36" s="50"/>
      <c r="L36" s="50"/>
      <c r="M36" s="166">
        <v>1112.1254369999999</v>
      </c>
      <c r="N36" s="85">
        <v>916.06553099999996</v>
      </c>
      <c r="O36" s="85">
        <v>196.05990599999996</v>
      </c>
      <c r="P36" s="2"/>
    </row>
    <row r="37" spans="1:16" ht="14.25">
      <c r="A37" s="31"/>
      <c r="B37" s="180"/>
      <c r="C37" s="181"/>
      <c r="D37" s="181"/>
      <c r="E37" s="183"/>
      <c r="F37" s="181"/>
      <c r="G37" s="94"/>
      <c r="H37" s="95"/>
      <c r="I37" s="96"/>
      <c r="J37" s="96"/>
      <c r="K37" s="96"/>
      <c r="L37" s="96"/>
      <c r="M37" s="208"/>
      <c r="N37" s="209"/>
      <c r="O37" s="208"/>
      <c r="P37" s="2" t="s">
        <v>0</v>
      </c>
    </row>
    <row r="38" spans="1:16" ht="15">
      <c r="A38" s="6"/>
      <c r="B38" s="229" t="s">
        <v>3</v>
      </c>
      <c r="C38" s="230"/>
      <c r="D38" s="230"/>
      <c r="E38" s="230"/>
      <c r="F38" s="230"/>
      <c r="G38" s="231"/>
      <c r="H38" s="232"/>
      <c r="I38" s="233"/>
      <c r="J38" s="231"/>
      <c r="K38" s="231"/>
      <c r="L38" s="234"/>
      <c r="M38" s="237" t="s">
        <v>4</v>
      </c>
      <c r="N38" s="237" t="s">
        <v>5</v>
      </c>
      <c r="O38" s="238" t="s">
        <v>6</v>
      </c>
      <c r="P38" s="2" t="s">
        <v>0</v>
      </c>
    </row>
    <row r="39" spans="1:16" ht="15">
      <c r="A39" s="7"/>
      <c r="B39" s="210"/>
      <c r="C39" s="196"/>
      <c r="D39" s="196"/>
      <c r="E39" s="144"/>
      <c r="F39" s="144"/>
      <c r="G39" s="140"/>
      <c r="H39" s="145"/>
      <c r="I39" s="146"/>
      <c r="J39" s="140"/>
      <c r="K39" s="140"/>
      <c r="L39" s="147"/>
      <c r="M39" s="211"/>
      <c r="N39" s="212"/>
      <c r="O39" s="212"/>
      <c r="P39" s="2" t="s">
        <v>0</v>
      </c>
    </row>
    <row r="40" spans="1:16" ht="15">
      <c r="A40" s="107"/>
      <c r="B40" s="135"/>
      <c r="C40" s="136"/>
      <c r="D40" s="136"/>
      <c r="E40" s="213" t="s">
        <v>107</v>
      </c>
      <c r="F40" s="47"/>
      <c r="G40" s="48"/>
      <c r="H40" s="49"/>
      <c r="I40" s="50"/>
      <c r="J40" s="50"/>
      <c r="K40" s="50"/>
      <c r="L40" s="51"/>
      <c r="M40" s="44">
        <v>654.50119700000005</v>
      </c>
      <c r="N40" s="21">
        <v>695.82363599999996</v>
      </c>
      <c r="O40" s="21">
        <v>-41.322438999999918</v>
      </c>
      <c r="P40" s="2" t="s">
        <v>0</v>
      </c>
    </row>
    <row r="41" spans="1:16" ht="14.25">
      <c r="A41" s="107"/>
      <c r="B41" s="46"/>
      <c r="C41" s="47"/>
      <c r="D41" s="47"/>
      <c r="E41" s="136"/>
      <c r="F41" s="47" t="s">
        <v>108</v>
      </c>
      <c r="G41" s="48"/>
      <c r="H41" s="49"/>
      <c r="I41" s="50"/>
      <c r="J41" s="50"/>
      <c r="K41" s="50"/>
      <c r="L41" s="51"/>
      <c r="M41" s="44">
        <v>126.45059499999999</v>
      </c>
      <c r="N41" s="21">
        <v>208.32824299999999</v>
      </c>
      <c r="O41" s="21">
        <v>-81.877647999999994</v>
      </c>
      <c r="P41" s="2" t="s">
        <v>0</v>
      </c>
    </row>
    <row r="42" spans="1:16" ht="14.25">
      <c r="A42" s="107"/>
      <c r="B42" s="46"/>
      <c r="C42" s="47"/>
      <c r="D42" s="47"/>
      <c r="E42" s="136"/>
      <c r="F42" s="47" t="s">
        <v>109</v>
      </c>
      <c r="G42" s="48"/>
      <c r="H42" s="49"/>
      <c r="I42" s="50"/>
      <c r="J42" s="50"/>
      <c r="K42" s="50"/>
      <c r="L42" s="51"/>
      <c r="M42" s="44">
        <v>528.05060200000003</v>
      </c>
      <c r="N42" s="21">
        <v>487.49539300000004</v>
      </c>
      <c r="O42" s="21">
        <v>40.555208999999991</v>
      </c>
      <c r="P42" s="2" t="s">
        <v>0</v>
      </c>
    </row>
    <row r="43" spans="1:16" ht="14.25">
      <c r="A43" s="31"/>
      <c r="B43" s="46"/>
      <c r="C43" s="47"/>
      <c r="D43" s="47"/>
      <c r="E43" s="47"/>
      <c r="F43" s="47"/>
      <c r="G43" s="48"/>
      <c r="H43" s="49"/>
      <c r="I43" s="50"/>
      <c r="J43" s="50"/>
      <c r="K43" s="50"/>
      <c r="L43" s="51"/>
      <c r="M43" s="88"/>
      <c r="N43" s="88"/>
      <c r="O43" s="134"/>
      <c r="P43" s="2" t="s">
        <v>0</v>
      </c>
    </row>
    <row r="44" spans="1:16" ht="15">
      <c r="A44" s="109"/>
      <c r="B44" s="204" t="s">
        <v>112</v>
      </c>
      <c r="C44" s="47"/>
      <c r="D44" s="47"/>
      <c r="E44" s="136"/>
      <c r="F44" s="47"/>
      <c r="G44" s="48"/>
      <c r="H44" s="49"/>
      <c r="I44" s="50"/>
      <c r="J44" s="48"/>
      <c r="K44" s="48"/>
      <c r="L44" s="51"/>
      <c r="M44" s="44"/>
      <c r="N44" s="21"/>
      <c r="O44" s="21">
        <v>3108.6044839999986</v>
      </c>
      <c r="P44" s="2" t="s">
        <v>0</v>
      </c>
    </row>
    <row r="45" spans="1:16" ht="15">
      <c r="A45" s="109"/>
      <c r="B45" s="204"/>
      <c r="C45" s="214" t="s">
        <v>113</v>
      </c>
      <c r="D45" s="163"/>
      <c r="E45" s="156"/>
      <c r="F45" s="163"/>
      <c r="G45" s="192"/>
      <c r="H45" s="193"/>
      <c r="I45" s="194"/>
      <c r="J45" s="192"/>
      <c r="K45" s="192"/>
      <c r="L45" s="195"/>
      <c r="M45" s="44">
        <v>54.42193300000001</v>
      </c>
      <c r="N45" s="21">
        <v>45.417449000000005</v>
      </c>
      <c r="O45" s="21">
        <v>9.0044839999999979</v>
      </c>
      <c r="P45" s="2" t="s">
        <v>0</v>
      </c>
    </row>
    <row r="46" spans="1:16" ht="15">
      <c r="A46" s="109"/>
      <c r="B46" s="204"/>
      <c r="C46" s="214" t="s">
        <v>158</v>
      </c>
      <c r="D46" s="163"/>
      <c r="E46" s="156"/>
      <c r="F46" s="163"/>
      <c r="G46" s="192"/>
      <c r="H46" s="193"/>
      <c r="I46" s="194"/>
      <c r="J46" s="192"/>
      <c r="K46" s="192"/>
      <c r="L46" s="195"/>
      <c r="M46" s="44"/>
      <c r="N46" s="21"/>
      <c r="O46" s="21">
        <v>3099.6</v>
      </c>
      <c r="P46" s="2" t="s">
        <v>0</v>
      </c>
    </row>
    <row r="47" spans="1:16" ht="15">
      <c r="A47" s="109"/>
      <c r="B47" s="204"/>
      <c r="C47" s="47"/>
      <c r="D47" s="215" t="s">
        <v>115</v>
      </c>
      <c r="E47" s="216"/>
      <c r="F47" s="215"/>
      <c r="G47" s="217"/>
      <c r="H47" s="218"/>
      <c r="I47" s="219"/>
      <c r="J47" s="217"/>
      <c r="K47" s="48"/>
      <c r="L47" s="51"/>
      <c r="M47" s="44"/>
      <c r="N47" s="21"/>
      <c r="O47" s="21">
        <v>333.07</v>
      </c>
      <c r="P47" s="2" t="s">
        <v>0</v>
      </c>
    </row>
    <row r="48" spans="1:16" ht="15">
      <c r="A48" s="109"/>
      <c r="B48" s="204"/>
      <c r="C48" s="47"/>
      <c r="D48" s="215"/>
      <c r="E48" s="216" t="s">
        <v>116</v>
      </c>
      <c r="F48" s="215"/>
      <c r="G48" s="217"/>
      <c r="H48" s="218"/>
      <c r="I48" s="219"/>
      <c r="J48" s="217"/>
      <c r="K48" s="48"/>
      <c r="L48" s="51"/>
      <c r="M48" s="44"/>
      <c r="N48" s="21"/>
      <c r="O48" s="21">
        <v>-929.24</v>
      </c>
      <c r="P48" s="2" t="s">
        <v>0</v>
      </c>
    </row>
    <row r="49" spans="1:16" ht="15">
      <c r="A49" s="109"/>
      <c r="B49" s="204"/>
      <c r="C49" s="47"/>
      <c r="D49" s="215"/>
      <c r="E49" s="216" t="s">
        <v>117</v>
      </c>
      <c r="F49" s="215"/>
      <c r="G49" s="217"/>
      <c r="H49" s="218"/>
      <c r="I49" s="219"/>
      <c r="J49" s="217"/>
      <c r="K49" s="48"/>
      <c r="L49" s="51"/>
      <c r="M49" s="44"/>
      <c r="N49" s="21"/>
      <c r="O49" s="21">
        <v>1262.31</v>
      </c>
      <c r="P49" s="2" t="s">
        <v>0</v>
      </c>
    </row>
    <row r="50" spans="1:16" ht="15">
      <c r="A50" s="109"/>
      <c r="B50" s="204"/>
      <c r="C50" s="47"/>
      <c r="D50" s="215" t="s">
        <v>118</v>
      </c>
      <c r="E50" s="216"/>
      <c r="F50" s="215"/>
      <c r="G50" s="217"/>
      <c r="H50" s="218"/>
      <c r="I50" s="219"/>
      <c r="J50" s="217"/>
      <c r="K50" s="48"/>
      <c r="L50" s="51"/>
      <c r="M50" s="44"/>
      <c r="N50" s="21"/>
      <c r="O50" s="21">
        <v>-12779.52</v>
      </c>
      <c r="P50" s="2" t="s">
        <v>0</v>
      </c>
    </row>
    <row r="51" spans="1:16" ht="15">
      <c r="A51" s="109"/>
      <c r="B51" s="204"/>
      <c r="C51" s="47"/>
      <c r="D51" s="215"/>
      <c r="E51" s="216" t="s">
        <v>119</v>
      </c>
      <c r="F51" s="215"/>
      <c r="G51" s="217"/>
      <c r="H51" s="218"/>
      <c r="I51" s="219"/>
      <c r="J51" s="217"/>
      <c r="K51" s="48"/>
      <c r="L51" s="51"/>
      <c r="M51" s="44"/>
      <c r="N51" s="21"/>
      <c r="O51" s="21">
        <v>-12132.88</v>
      </c>
      <c r="P51" s="2" t="s">
        <v>0</v>
      </c>
    </row>
    <row r="52" spans="1:16" ht="15">
      <c r="A52" s="109"/>
      <c r="B52" s="204"/>
      <c r="C52" s="47"/>
      <c r="D52" s="215"/>
      <c r="E52" s="216" t="s">
        <v>120</v>
      </c>
      <c r="F52" s="215"/>
      <c r="G52" s="217"/>
      <c r="H52" s="218"/>
      <c r="I52" s="219"/>
      <c r="J52" s="217"/>
      <c r="K52" s="48"/>
      <c r="L52" s="51"/>
      <c r="M52" s="44"/>
      <c r="N52" s="21"/>
      <c r="O52" s="21">
        <v>-646.64</v>
      </c>
      <c r="P52" s="2" t="s">
        <v>0</v>
      </c>
    </row>
    <row r="53" spans="1:16" ht="15">
      <c r="A53" s="109"/>
      <c r="B53" s="204"/>
      <c r="C53" s="47"/>
      <c r="D53" s="216" t="s">
        <v>121</v>
      </c>
      <c r="E53" s="216"/>
      <c r="F53" s="215"/>
      <c r="G53" s="217"/>
      <c r="H53" s="218"/>
      <c r="I53" s="219"/>
      <c r="J53" s="217"/>
      <c r="K53" s="48"/>
      <c r="L53" s="51"/>
      <c r="M53" s="44"/>
      <c r="N53" s="21"/>
      <c r="O53" s="21">
        <v>-186.9</v>
      </c>
      <c r="P53" s="2"/>
    </row>
    <row r="54" spans="1:16" ht="15">
      <c r="A54" s="109"/>
      <c r="B54" s="204"/>
      <c r="C54" s="47"/>
      <c r="D54" s="215" t="s">
        <v>163</v>
      </c>
      <c r="E54" s="216"/>
      <c r="F54" s="215"/>
      <c r="G54" s="217"/>
      <c r="H54" s="218"/>
      <c r="I54" s="219"/>
      <c r="J54" s="217"/>
      <c r="K54" s="48"/>
      <c r="L54" s="51"/>
      <c r="M54" s="44"/>
      <c r="N54" s="21"/>
      <c r="O54" s="21">
        <v>15464.3</v>
      </c>
      <c r="P54" s="2" t="s">
        <v>0</v>
      </c>
    </row>
    <row r="55" spans="1:16" ht="15">
      <c r="A55" s="109"/>
      <c r="B55" s="204"/>
      <c r="C55" s="47"/>
      <c r="D55" s="215"/>
      <c r="E55" s="216" t="s">
        <v>119</v>
      </c>
      <c r="F55" s="215"/>
      <c r="G55" s="217"/>
      <c r="H55" s="218"/>
      <c r="I55" s="219"/>
      <c r="J55" s="217"/>
      <c r="K55" s="48"/>
      <c r="L55" s="51"/>
      <c r="M55" s="44"/>
      <c r="N55" s="21"/>
      <c r="O55" s="21">
        <v>-7389.82</v>
      </c>
      <c r="P55" s="2" t="s">
        <v>0</v>
      </c>
    </row>
    <row r="56" spans="1:16" ht="15">
      <c r="A56" s="109"/>
      <c r="B56" s="204"/>
      <c r="C56" s="47"/>
      <c r="D56" s="215"/>
      <c r="E56" s="216" t="s">
        <v>120</v>
      </c>
      <c r="F56" s="215"/>
      <c r="G56" s="217"/>
      <c r="H56" s="218"/>
      <c r="I56" s="219"/>
      <c r="J56" s="217"/>
      <c r="K56" s="48"/>
      <c r="L56" s="51"/>
      <c r="M56" s="44"/>
      <c r="N56" s="21"/>
      <c r="O56" s="21">
        <v>22854.12</v>
      </c>
      <c r="P56" s="2" t="s">
        <v>0</v>
      </c>
    </row>
    <row r="57" spans="1:16" ht="14.25">
      <c r="A57" s="109"/>
      <c r="B57" s="46"/>
      <c r="C57" s="47"/>
      <c r="D57" s="215" t="s">
        <v>123</v>
      </c>
      <c r="E57" s="216"/>
      <c r="F57" s="215"/>
      <c r="G57" s="217"/>
      <c r="H57" s="218"/>
      <c r="I57" s="219"/>
      <c r="J57" s="220"/>
      <c r="K57" s="110"/>
      <c r="L57" s="51"/>
      <c r="M57" s="44"/>
      <c r="N57" s="21"/>
      <c r="O57" s="21">
        <v>268.64999999999998</v>
      </c>
      <c r="P57" s="2" t="s">
        <v>0</v>
      </c>
    </row>
    <row r="58" spans="1:16" ht="14.25">
      <c r="A58" s="109"/>
      <c r="B58" s="46"/>
      <c r="C58" s="47"/>
      <c r="D58" s="47"/>
      <c r="E58" s="136"/>
      <c r="F58" s="47"/>
      <c r="G58" s="48"/>
      <c r="H58" s="49"/>
      <c r="I58" s="50"/>
      <c r="J58" s="110"/>
      <c r="K58" s="110"/>
      <c r="L58" s="51"/>
      <c r="M58" s="131"/>
      <c r="N58" s="115"/>
      <c r="O58" s="115"/>
      <c r="P58" s="2" t="s">
        <v>0</v>
      </c>
    </row>
    <row r="59" spans="1:16" ht="15">
      <c r="A59" s="109"/>
      <c r="B59" s="204" t="s">
        <v>124</v>
      </c>
      <c r="C59" s="47"/>
      <c r="D59" s="47"/>
      <c r="E59" s="47"/>
      <c r="F59" s="47"/>
      <c r="G59" s="48"/>
      <c r="H59" s="49"/>
      <c r="I59" s="50"/>
      <c r="J59" s="48"/>
      <c r="K59" s="48"/>
      <c r="L59" s="121"/>
      <c r="M59" s="44"/>
      <c r="N59" s="21"/>
      <c r="O59" s="21">
        <v>-6.2706039999987979</v>
      </c>
      <c r="P59" s="2" t="s">
        <v>0</v>
      </c>
    </row>
    <row r="60" spans="1:16" ht="14.25">
      <c r="A60" s="31"/>
      <c r="B60" s="180"/>
      <c r="C60" s="181"/>
      <c r="D60" s="181"/>
      <c r="E60" s="183"/>
      <c r="F60" s="181"/>
      <c r="G60" s="94"/>
      <c r="H60" s="95"/>
      <c r="I60" s="96"/>
      <c r="J60" s="94"/>
      <c r="K60" s="94"/>
      <c r="L60" s="197"/>
      <c r="M60" s="221"/>
      <c r="N60" s="221"/>
      <c r="O60" s="221"/>
      <c r="P60" s="2" t="s">
        <v>0</v>
      </c>
    </row>
    <row r="61" spans="1:16" ht="14.25">
      <c r="A61" s="31"/>
      <c r="B61" s="34"/>
      <c r="C61" s="34"/>
      <c r="D61" s="34"/>
      <c r="E61" s="26"/>
      <c r="F61" s="34"/>
      <c r="G61" s="35"/>
      <c r="H61" s="36"/>
      <c r="I61" s="37"/>
      <c r="J61" s="35"/>
      <c r="K61" s="35"/>
      <c r="L61" s="35"/>
      <c r="M61" s="2"/>
      <c r="N61" s="2"/>
      <c r="O61" s="2"/>
      <c r="P61" s="2"/>
    </row>
    <row r="62" spans="1:16">
      <c r="A62" s="127"/>
    </row>
    <row r="63" spans="1:16">
      <c r="B63" s="326" t="s">
        <v>168</v>
      </c>
      <c r="C63" s="327"/>
      <c r="D63" s="327"/>
      <c r="E63" s="327"/>
      <c r="F63" s="327"/>
      <c r="G63" s="327"/>
      <c r="H63" s="327"/>
      <c r="I63" s="327"/>
      <c r="J63" s="327"/>
      <c r="K63" s="327"/>
      <c r="L63" s="327"/>
      <c r="M63" s="327"/>
      <c r="N63" s="327"/>
      <c r="O63" s="327"/>
    </row>
    <row r="64" spans="1:16">
      <c r="B64" s="192"/>
    </row>
    <row r="118" spans="2:15">
      <c r="B118" s="137"/>
      <c r="C118" s="137"/>
      <c r="D118" s="137"/>
      <c r="E118" s="137"/>
      <c r="F118" s="137"/>
      <c r="G118" s="137"/>
      <c r="H118" s="137"/>
      <c r="I118" s="137"/>
      <c r="J118" s="137"/>
      <c r="K118" s="137"/>
      <c r="L118" s="137"/>
      <c r="M118" s="137"/>
      <c r="N118" s="137"/>
      <c r="O118" s="137"/>
    </row>
  </sheetData>
  <mergeCells count="2">
    <mergeCell ref="B2:O2"/>
    <mergeCell ref="B63:O6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1995</v>
      </c>
      <c r="M5" s="2"/>
      <c r="N5" s="4"/>
      <c r="O5" s="29"/>
      <c r="P5" s="2" t="s">
        <v>0</v>
      </c>
    </row>
    <row r="6" spans="1:16" ht="15">
      <c r="A6" s="5"/>
      <c r="B6" s="243"/>
      <c r="C6" s="244"/>
      <c r="D6" s="244"/>
      <c r="E6" s="244"/>
      <c r="F6" s="244"/>
      <c r="G6" s="245"/>
      <c r="H6" s="246"/>
      <c r="I6" s="247"/>
      <c r="J6" s="245"/>
      <c r="K6" s="245"/>
      <c r="L6" s="245"/>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5"/>
      <c r="M8" s="128"/>
      <c r="N8" s="13"/>
      <c r="O8" s="14"/>
      <c r="P8" s="2" t="s">
        <v>0</v>
      </c>
    </row>
    <row r="9" spans="1:16" ht="15">
      <c r="A9" s="7"/>
      <c r="B9" s="15" t="s">
        <v>7</v>
      </c>
      <c r="C9" s="16"/>
      <c r="D9" s="16"/>
      <c r="E9" s="16"/>
      <c r="F9" s="16"/>
      <c r="G9" s="17"/>
      <c r="H9" s="18"/>
      <c r="I9" s="19"/>
      <c r="J9" s="17"/>
      <c r="K9" s="17"/>
      <c r="L9" s="17"/>
      <c r="M9" s="44">
        <v>3584.6799960360449</v>
      </c>
      <c r="N9" s="21">
        <v>3709.0320089394031</v>
      </c>
      <c r="O9" s="21">
        <v>-124.35201290335844</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3548.799365767145</v>
      </c>
      <c r="N11" s="21">
        <v>3695.3631974083937</v>
      </c>
      <c r="O11" s="21">
        <v>-146.56383164124873</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3261.925183760085</v>
      </c>
      <c r="N13" s="21">
        <v>3416.6903023199393</v>
      </c>
      <c r="O13" s="21">
        <v>-154.7651185598543</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949.81154126101626</v>
      </c>
      <c r="N15" s="21">
        <v>2561.8770011994384</v>
      </c>
      <c r="O15" s="21">
        <v>-1612.065459938422</v>
      </c>
      <c r="P15" s="2" t="s">
        <v>0</v>
      </c>
    </row>
    <row r="16" spans="1:16" ht="14.25">
      <c r="A16" s="31"/>
      <c r="B16" s="32"/>
      <c r="C16" s="26"/>
      <c r="D16" s="26"/>
      <c r="E16" s="34"/>
      <c r="F16" s="34" t="s">
        <v>11</v>
      </c>
      <c r="G16" s="35"/>
      <c r="H16" s="36"/>
      <c r="I16" s="37"/>
      <c r="J16" s="37"/>
      <c r="K16" s="37"/>
      <c r="L16" s="37"/>
      <c r="M16" s="44">
        <v>871.72845539012496</v>
      </c>
      <c r="N16" s="21">
        <v>2561.8770011994384</v>
      </c>
      <c r="O16" s="21">
        <v>-1690.1485458093134</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78.083085870891253</v>
      </c>
      <c r="N21" s="21">
        <v>0</v>
      </c>
      <c r="O21" s="21">
        <v>78.083085870891253</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2312.1136424990691</v>
      </c>
      <c r="N26" s="21">
        <v>854.81330112050091</v>
      </c>
      <c r="O26" s="21">
        <v>1457.300341378568</v>
      </c>
      <c r="P26" s="2" t="s">
        <v>0</v>
      </c>
    </row>
    <row r="27" spans="1:16" ht="14.25">
      <c r="A27" s="31"/>
      <c r="B27" s="32"/>
      <c r="C27" s="26"/>
      <c r="D27" s="26"/>
      <c r="E27" s="34"/>
      <c r="F27" s="34" t="s">
        <v>21</v>
      </c>
      <c r="G27" s="35"/>
      <c r="H27" s="36"/>
      <c r="I27" s="37"/>
      <c r="J27" s="37"/>
      <c r="K27" s="37"/>
      <c r="L27" s="37"/>
      <c r="M27" s="44">
        <v>297.46751094359223</v>
      </c>
      <c r="N27" s="21">
        <v>452.77938196468665</v>
      </c>
      <c r="O27" s="21">
        <v>-155.31187102109442</v>
      </c>
      <c r="P27" s="2" t="s">
        <v>0</v>
      </c>
    </row>
    <row r="28" spans="1:16" ht="14.25">
      <c r="A28" s="31"/>
      <c r="B28" s="42"/>
      <c r="C28" s="34"/>
      <c r="D28" s="34"/>
      <c r="E28" s="26"/>
      <c r="F28" s="34"/>
      <c r="G28" s="35" t="s">
        <v>22</v>
      </c>
      <c r="H28" s="36"/>
      <c r="I28" s="37"/>
      <c r="J28" s="37"/>
      <c r="K28" s="37"/>
      <c r="L28" s="37"/>
      <c r="M28" s="44">
        <v>53.137504826799081</v>
      </c>
      <c r="N28" s="21">
        <v>266.37096471054588</v>
      </c>
      <c r="O28" s="21">
        <v>-213.23345988374678</v>
      </c>
      <c r="P28" s="2" t="s">
        <v>0</v>
      </c>
    </row>
    <row r="29" spans="1:16" ht="14.25">
      <c r="A29" s="31"/>
      <c r="B29" s="42"/>
      <c r="C29" s="34"/>
      <c r="D29" s="34"/>
      <c r="E29" s="34"/>
      <c r="F29" s="26"/>
      <c r="G29" s="35"/>
      <c r="H29" s="36" t="s">
        <v>23</v>
      </c>
      <c r="I29" s="37"/>
      <c r="J29" s="37"/>
      <c r="K29" s="37"/>
      <c r="L29" s="37"/>
      <c r="M29" s="44">
        <v>7.6887064861927925</v>
      </c>
      <c r="N29" s="21">
        <v>0</v>
      </c>
      <c r="O29" s="21">
        <v>7.6887064861927925</v>
      </c>
      <c r="P29" s="2" t="s">
        <v>0</v>
      </c>
    </row>
    <row r="30" spans="1:16" ht="14.25">
      <c r="A30" s="31"/>
      <c r="B30" s="42"/>
      <c r="C30" s="34"/>
      <c r="D30" s="34"/>
      <c r="E30" s="34"/>
      <c r="F30" s="26"/>
      <c r="G30" s="35"/>
      <c r="H30" s="36" t="s">
        <v>24</v>
      </c>
      <c r="I30" s="37"/>
      <c r="J30" s="37"/>
      <c r="K30" s="37"/>
      <c r="L30" s="37"/>
      <c r="M30" s="44">
        <v>0</v>
      </c>
      <c r="N30" s="21">
        <v>256.11935606228877</v>
      </c>
      <c r="O30" s="21">
        <v>-256.11935606228877</v>
      </c>
      <c r="P30" s="2" t="s">
        <v>0</v>
      </c>
    </row>
    <row r="31" spans="1:16" ht="14.25">
      <c r="A31" s="31"/>
      <c r="B31" s="42"/>
      <c r="C31" s="34"/>
      <c r="D31" s="34"/>
      <c r="E31" s="34"/>
      <c r="F31" s="26"/>
      <c r="G31" s="35"/>
      <c r="H31" s="36" t="s">
        <v>25</v>
      </c>
      <c r="I31" s="37"/>
      <c r="J31" s="37"/>
      <c r="K31" s="37"/>
      <c r="L31" s="37"/>
      <c r="M31" s="44">
        <v>45.448798340606288</v>
      </c>
      <c r="N31" s="21">
        <v>10.251608648257056</v>
      </c>
      <c r="O31" s="21">
        <v>35.197189692349227</v>
      </c>
      <c r="P31" s="2" t="s">
        <v>0</v>
      </c>
    </row>
    <row r="32" spans="1:16" ht="14.25">
      <c r="A32" s="31"/>
      <c r="B32" s="42"/>
      <c r="C32" s="34"/>
      <c r="D32" s="34"/>
      <c r="E32" s="26"/>
      <c r="F32" s="34"/>
      <c r="G32" s="35" t="s">
        <v>26</v>
      </c>
      <c r="H32" s="36"/>
      <c r="I32" s="37"/>
      <c r="J32" s="37"/>
      <c r="K32" s="37"/>
      <c r="L32" s="37"/>
      <c r="M32" s="44">
        <v>244.33000611679319</v>
      </c>
      <c r="N32" s="21">
        <v>186.4084172541408</v>
      </c>
      <c r="O32" s="21">
        <v>57.921588862652364</v>
      </c>
      <c r="P32" s="2" t="s">
        <v>0</v>
      </c>
    </row>
    <row r="33" spans="1:16" ht="14.25">
      <c r="A33" s="31"/>
      <c r="B33" s="42"/>
      <c r="C33" s="34"/>
      <c r="D33" s="34"/>
      <c r="E33" s="34"/>
      <c r="F33" s="26"/>
      <c r="G33" s="35"/>
      <c r="H33" s="36" t="s">
        <v>27</v>
      </c>
      <c r="I33" s="37"/>
      <c r="J33" s="37"/>
      <c r="K33" s="37"/>
      <c r="L33" s="37"/>
      <c r="M33" s="44">
        <v>162.31713693073672</v>
      </c>
      <c r="N33" s="21">
        <v>111.05909368945144</v>
      </c>
      <c r="O33" s="21">
        <v>51.258043241285279</v>
      </c>
      <c r="P33" s="2" t="s">
        <v>0</v>
      </c>
    </row>
    <row r="34" spans="1:16" ht="14.25">
      <c r="A34" s="31"/>
      <c r="B34" s="42"/>
      <c r="C34" s="34"/>
      <c r="D34" s="34"/>
      <c r="E34" s="34"/>
      <c r="F34" s="26"/>
      <c r="G34" s="35"/>
      <c r="H34" s="36" t="s">
        <v>28</v>
      </c>
      <c r="I34" s="37"/>
      <c r="J34" s="37"/>
      <c r="K34" s="37"/>
      <c r="L34" s="37"/>
      <c r="M34" s="44">
        <v>12.81451081032132</v>
      </c>
      <c r="N34" s="21">
        <v>0</v>
      </c>
      <c r="O34" s="21">
        <v>12.81451081032132</v>
      </c>
      <c r="P34" s="2" t="s">
        <v>0</v>
      </c>
    </row>
    <row r="35" spans="1:16" ht="14.25">
      <c r="A35" s="31"/>
      <c r="B35" s="42"/>
      <c r="C35" s="34"/>
      <c r="D35" s="34"/>
      <c r="E35" s="34"/>
      <c r="F35" s="26"/>
      <c r="G35" s="35"/>
      <c r="H35" s="36" t="s">
        <v>25</v>
      </c>
      <c r="I35" s="37"/>
      <c r="J35" s="37"/>
      <c r="K35" s="37"/>
      <c r="L35" s="37"/>
      <c r="M35" s="44">
        <v>69.198358375735125</v>
      </c>
      <c r="N35" s="21">
        <v>75.349323564689371</v>
      </c>
      <c r="O35" s="21">
        <v>-6.1509651889542338</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1388.9221116946935</v>
      </c>
      <c r="N60" s="21">
        <v>254.75247490918784</v>
      </c>
      <c r="O60" s="21">
        <v>1134.1696367855056</v>
      </c>
      <c r="P60" s="2" t="s">
        <v>0</v>
      </c>
    </row>
    <row r="61" spans="1:17" ht="14.25">
      <c r="A61" s="31"/>
      <c r="B61" s="42"/>
      <c r="C61" s="34"/>
      <c r="D61" s="34"/>
      <c r="E61" s="26"/>
      <c r="F61" s="34"/>
      <c r="G61" s="35" t="s">
        <v>48</v>
      </c>
      <c r="H61" s="27"/>
      <c r="I61" s="37"/>
      <c r="J61" s="37"/>
      <c r="K61" s="37"/>
      <c r="L61" s="37"/>
      <c r="M61" s="44">
        <v>0</v>
      </c>
      <c r="N61" s="21">
        <v>19.136336143413171</v>
      </c>
      <c r="O61" s="21">
        <v>-19.136336143413171</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19.136336143413171</v>
      </c>
      <c r="O63" s="21">
        <v>-19.136336143413171</v>
      </c>
      <c r="P63" s="2" t="s">
        <v>0</v>
      </c>
    </row>
    <row r="64" spans="1:17" ht="14.25">
      <c r="A64" s="31"/>
      <c r="B64" s="46"/>
      <c r="C64" s="47"/>
      <c r="D64" s="47"/>
      <c r="E64" s="26"/>
      <c r="F64" s="47"/>
      <c r="G64" s="48" t="s">
        <v>51</v>
      </c>
      <c r="H64" s="27"/>
      <c r="I64" s="50"/>
      <c r="J64" s="50"/>
      <c r="K64" s="50"/>
      <c r="L64" s="50"/>
      <c r="M64" s="44">
        <v>1388.9221116946935</v>
      </c>
      <c r="N64" s="21">
        <v>235.61613876577468</v>
      </c>
      <c r="O64" s="21">
        <v>1153.3059729289189</v>
      </c>
      <c r="P64" s="2" t="s">
        <v>0</v>
      </c>
    </row>
    <row r="65" spans="1:16" ht="14.25">
      <c r="A65" s="31"/>
      <c r="B65" s="46"/>
      <c r="C65" s="47"/>
      <c r="D65" s="47"/>
      <c r="E65" s="47"/>
      <c r="F65" s="26"/>
      <c r="G65" s="48"/>
      <c r="H65" s="49" t="s">
        <v>52</v>
      </c>
      <c r="I65" s="50"/>
      <c r="J65" s="50"/>
      <c r="K65" s="50"/>
      <c r="L65" s="50"/>
      <c r="M65" s="44">
        <v>0</v>
      </c>
      <c r="N65" s="21">
        <v>4.4423637475780575</v>
      </c>
      <c r="O65" s="21">
        <v>-4.4423637475780575</v>
      </c>
      <c r="P65" s="2" t="s">
        <v>0</v>
      </c>
    </row>
    <row r="66" spans="1:16" ht="14.25">
      <c r="A66" s="31"/>
      <c r="B66" s="46"/>
      <c r="C66" s="47"/>
      <c r="D66" s="47"/>
      <c r="E66" s="47"/>
      <c r="F66" s="26"/>
      <c r="G66" s="48"/>
      <c r="H66" s="49" t="s">
        <v>53</v>
      </c>
      <c r="I66" s="50"/>
      <c r="J66" s="50"/>
      <c r="K66" s="50"/>
      <c r="L66" s="50"/>
      <c r="M66" s="44">
        <v>4.9549441799909104</v>
      </c>
      <c r="N66" s="21">
        <v>64.755994628157069</v>
      </c>
      <c r="O66" s="21">
        <v>-59.801050448166166</v>
      </c>
      <c r="P66" s="2" t="s">
        <v>0</v>
      </c>
    </row>
    <row r="67" spans="1:16" ht="14.25">
      <c r="A67" s="31"/>
      <c r="B67" s="46"/>
      <c r="C67" s="47"/>
      <c r="D67" s="47"/>
      <c r="E67" s="47"/>
      <c r="F67" s="26"/>
      <c r="G67" s="48"/>
      <c r="H67" s="49" t="s">
        <v>54</v>
      </c>
      <c r="I67" s="50"/>
      <c r="J67" s="50"/>
      <c r="K67" s="50"/>
      <c r="L67" s="50"/>
      <c r="M67" s="44">
        <v>1383.9671675147026</v>
      </c>
      <c r="N67" s="21">
        <v>166.41778039003955</v>
      </c>
      <c r="O67" s="21">
        <v>1217.5493871246631</v>
      </c>
      <c r="P67" s="2" t="s">
        <v>0</v>
      </c>
    </row>
    <row r="68" spans="1:16" ht="14.25">
      <c r="A68" s="31"/>
      <c r="B68" s="32"/>
      <c r="C68" s="26"/>
      <c r="D68" s="26"/>
      <c r="E68" s="34"/>
      <c r="F68" s="34" t="s">
        <v>55</v>
      </c>
      <c r="G68" s="35"/>
      <c r="H68" s="36"/>
      <c r="I68" s="37"/>
      <c r="J68" s="37"/>
      <c r="K68" s="37"/>
      <c r="L68" s="37"/>
      <c r="M68" s="44">
        <v>12.472790522046084</v>
      </c>
      <c r="N68" s="21">
        <v>17.08601441376176</v>
      </c>
      <c r="O68" s="21">
        <v>-4.613223891715676</v>
      </c>
      <c r="P68" s="2" t="s">
        <v>0</v>
      </c>
    </row>
    <row r="69" spans="1:16" ht="14.25">
      <c r="A69" s="31"/>
      <c r="B69" s="42"/>
      <c r="C69" s="34"/>
      <c r="D69" s="34"/>
      <c r="E69" s="26"/>
      <c r="F69" s="34"/>
      <c r="G69" s="35" t="s">
        <v>56</v>
      </c>
      <c r="H69" s="36"/>
      <c r="I69" s="37"/>
      <c r="J69" s="37"/>
      <c r="K69" s="37"/>
      <c r="L69" s="37"/>
      <c r="M69" s="44">
        <v>2.2211818737890288</v>
      </c>
      <c r="N69" s="21">
        <v>1.1960210089633232</v>
      </c>
      <c r="O69" s="21">
        <v>1.0251608648257056</v>
      </c>
      <c r="P69" s="2" t="s">
        <v>0</v>
      </c>
    </row>
    <row r="70" spans="1:16" ht="14.25">
      <c r="A70" s="31"/>
      <c r="B70" s="42"/>
      <c r="C70" s="34"/>
      <c r="D70" s="34"/>
      <c r="E70" s="26"/>
      <c r="F70" s="34"/>
      <c r="G70" s="35" t="s">
        <v>57</v>
      </c>
      <c r="H70" s="36"/>
      <c r="I70" s="37"/>
      <c r="J70" s="37"/>
      <c r="K70" s="37"/>
      <c r="L70" s="37"/>
      <c r="M70" s="44">
        <v>10.251608648257056</v>
      </c>
      <c r="N70" s="21">
        <v>15.889993404798439</v>
      </c>
      <c r="O70" s="21">
        <v>-5.6383847565413809</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47.328259926120076</v>
      </c>
      <c r="O74" s="21">
        <v>-47.328259926120076</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28.533644070982138</v>
      </c>
      <c r="O76" s="21">
        <v>-28.533644070982138</v>
      </c>
      <c r="P76" s="2" t="s">
        <v>0</v>
      </c>
    </row>
    <row r="77" spans="1:16" ht="14.25">
      <c r="A77" s="31"/>
      <c r="B77" s="42"/>
      <c r="C77" s="34"/>
      <c r="D77" s="34"/>
      <c r="E77" s="26"/>
      <c r="F77" s="34"/>
      <c r="G77" s="35" t="s">
        <v>64</v>
      </c>
      <c r="H77" s="36"/>
      <c r="I77" s="37"/>
      <c r="J77" s="37"/>
      <c r="K77" s="37"/>
      <c r="L77" s="37"/>
      <c r="M77" s="44">
        <v>0</v>
      </c>
      <c r="N77" s="21">
        <v>18.794615855137938</v>
      </c>
      <c r="O77" s="21">
        <v>-18.794615855137938</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9.3973079275689688</v>
      </c>
      <c r="O84" s="21">
        <v>-9.3973079275689688</v>
      </c>
      <c r="P84" s="2" t="s">
        <v>0</v>
      </c>
    </row>
    <row r="85" spans="1:16" ht="14.25">
      <c r="A85" s="31"/>
      <c r="B85" s="32"/>
      <c r="C85" s="26"/>
      <c r="D85" s="26"/>
      <c r="E85" s="34"/>
      <c r="F85" s="34" t="s">
        <v>72</v>
      </c>
      <c r="G85" s="35"/>
      <c r="H85" s="36"/>
      <c r="I85" s="37"/>
      <c r="J85" s="37"/>
      <c r="K85" s="37"/>
      <c r="L85" s="37"/>
      <c r="M85" s="44">
        <v>0</v>
      </c>
      <c r="N85" s="21">
        <v>2.2211818737890288</v>
      </c>
      <c r="O85" s="21">
        <v>-2.2211818737890288</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2.2211818737890288</v>
      </c>
      <c r="O90" s="21">
        <v>-2.2211818737890288</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2.2211818737890288</v>
      </c>
      <c r="O99" s="21">
        <v>-2.2211818737890288</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v>
      </c>
      <c r="N109" s="21">
        <v>0</v>
      </c>
      <c r="O109" s="21">
        <v>0</v>
      </c>
      <c r="P109" s="2" t="s">
        <v>0</v>
      </c>
    </row>
    <row r="110" spans="1:16" ht="14.25">
      <c r="A110" s="31"/>
      <c r="B110" s="42"/>
      <c r="C110" s="34"/>
      <c r="D110" s="34"/>
      <c r="E110" s="26"/>
      <c r="F110" s="34"/>
      <c r="G110" s="35" t="s">
        <v>95</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v>
      </c>
      <c r="N111" s="21">
        <v>0</v>
      </c>
      <c r="O111" s="21">
        <v>0</v>
      </c>
      <c r="P111" s="2" t="s">
        <v>0</v>
      </c>
    </row>
    <row r="112" spans="1:16" ht="14.25">
      <c r="A112" s="31"/>
      <c r="B112" s="32"/>
      <c r="C112" s="26"/>
      <c r="D112" s="26"/>
      <c r="E112" s="34"/>
      <c r="F112" s="34" t="s">
        <v>97</v>
      </c>
      <c r="G112" s="35"/>
      <c r="H112" s="36"/>
      <c r="I112" s="37"/>
      <c r="J112" s="37"/>
      <c r="K112" s="37"/>
      <c r="L112" s="37"/>
      <c r="M112" s="44">
        <v>213.33939317311211</v>
      </c>
      <c r="N112" s="21">
        <v>14.095961891353452</v>
      </c>
      <c r="O112" s="21">
        <v>199.24343128175866</v>
      </c>
      <c r="P112" s="2" t="s">
        <v>0</v>
      </c>
    </row>
    <row r="113" spans="1:16" ht="14.25">
      <c r="A113" s="31"/>
      <c r="B113" s="42"/>
      <c r="C113" s="34"/>
      <c r="D113" s="34"/>
      <c r="E113" s="26"/>
      <c r="F113" s="34"/>
      <c r="G113" s="35" t="s">
        <v>98</v>
      </c>
      <c r="H113" s="36"/>
      <c r="I113" s="37"/>
      <c r="J113" s="37"/>
      <c r="K113" s="37"/>
      <c r="L113" s="37"/>
      <c r="M113" s="44">
        <v>52.96664468266146</v>
      </c>
      <c r="N113" s="21">
        <v>12.472790522046084</v>
      </c>
      <c r="O113" s="21">
        <v>40.493854160615371</v>
      </c>
      <c r="P113" s="2" t="s">
        <v>0</v>
      </c>
    </row>
    <row r="114" spans="1:16" ht="15">
      <c r="A114" s="7"/>
      <c r="B114" s="83"/>
      <c r="C114" s="84"/>
      <c r="D114" s="84"/>
      <c r="E114" s="16"/>
      <c r="F114" s="16"/>
      <c r="G114" s="89" t="s">
        <v>99</v>
      </c>
      <c r="H114" s="18"/>
      <c r="I114" s="19"/>
      <c r="J114" s="17"/>
      <c r="K114" s="17"/>
      <c r="L114" s="17"/>
      <c r="M114" s="44">
        <v>159.17672748148732</v>
      </c>
      <c r="N114" s="21">
        <v>0</v>
      </c>
      <c r="O114" s="21">
        <v>159.17672748148732</v>
      </c>
      <c r="P114" s="2" t="s">
        <v>0</v>
      </c>
    </row>
    <row r="115" spans="1:16" ht="14.25">
      <c r="A115" s="31"/>
      <c r="B115" s="42"/>
      <c r="C115" s="34"/>
      <c r="D115" s="34"/>
      <c r="E115" s="26"/>
      <c r="F115" s="47"/>
      <c r="G115" s="48" t="s">
        <v>33</v>
      </c>
      <c r="H115" s="49"/>
      <c r="I115" s="50"/>
      <c r="J115" s="50"/>
      <c r="K115" s="50"/>
      <c r="L115" s="50"/>
      <c r="M115" s="44">
        <v>1.1960210089633232</v>
      </c>
      <c r="N115" s="21">
        <v>1.6231713693073673</v>
      </c>
      <c r="O115" s="21">
        <v>-0.42715036034404402</v>
      </c>
      <c r="P115" s="2" t="s">
        <v>0</v>
      </c>
    </row>
    <row r="116" spans="1:16" ht="14.25">
      <c r="A116" s="31"/>
      <c r="B116" s="42"/>
      <c r="C116" s="34"/>
      <c r="D116" s="34"/>
      <c r="F116" s="26" t="s">
        <v>100</v>
      </c>
      <c r="G116" s="48"/>
      <c r="H116" s="49"/>
      <c r="I116" s="50"/>
      <c r="J116" s="50"/>
      <c r="K116" s="50"/>
      <c r="L116" s="50"/>
      <c r="M116" s="44">
        <v>399.911836165625</v>
      </c>
      <c r="N116" s="21">
        <v>57.152718214033094</v>
      </c>
      <c r="O116" s="21">
        <v>342.75911795159192</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185"/>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286.87418200705997</v>
      </c>
      <c r="N120" s="21">
        <v>278.67289508845431</v>
      </c>
      <c r="O120" s="21">
        <v>8.2012869186056641</v>
      </c>
      <c r="P120" s="2" t="s">
        <v>0</v>
      </c>
    </row>
    <row r="121" spans="1:16" ht="14.25">
      <c r="A121" s="107"/>
      <c r="B121" s="46"/>
      <c r="C121" s="47"/>
      <c r="D121" s="47"/>
      <c r="E121" s="26"/>
      <c r="F121" s="47" t="s">
        <v>102</v>
      </c>
      <c r="G121" s="48"/>
      <c r="H121" s="49"/>
      <c r="I121" s="50"/>
      <c r="J121" s="50"/>
      <c r="K121" s="50"/>
      <c r="L121" s="50"/>
      <c r="M121" s="44">
        <v>68.344057655047038</v>
      </c>
      <c r="N121" s="21">
        <v>37.076651277863022</v>
      </c>
      <c r="O121" s="21">
        <v>31.267406377184024</v>
      </c>
      <c r="P121" s="2" t="s">
        <v>0</v>
      </c>
    </row>
    <row r="122" spans="1:16" ht="14.25">
      <c r="A122" s="107"/>
      <c r="B122" s="46"/>
      <c r="C122" s="47"/>
      <c r="D122" s="47"/>
      <c r="E122" s="26"/>
      <c r="F122" s="47" t="s">
        <v>103</v>
      </c>
      <c r="G122" s="48"/>
      <c r="H122" s="49"/>
      <c r="I122" s="50"/>
      <c r="J122" s="50"/>
      <c r="K122" s="50"/>
      <c r="L122" s="50"/>
      <c r="M122" s="44">
        <v>218.53012435201293</v>
      </c>
      <c r="N122" s="21">
        <v>241.59624381059132</v>
      </c>
      <c r="O122" s="21">
        <v>-23.066119458578378</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0</v>
      </c>
      <c r="N124" s="21">
        <v>0</v>
      </c>
      <c r="O124" s="21">
        <v>0</v>
      </c>
      <c r="P124" s="2" t="s">
        <v>0</v>
      </c>
    </row>
    <row r="125" spans="1:16" ht="14.25">
      <c r="A125" s="107"/>
      <c r="B125" s="46"/>
      <c r="C125" s="47"/>
      <c r="D125" s="47"/>
      <c r="E125" s="26"/>
      <c r="F125" s="47"/>
      <c r="G125" s="48"/>
      <c r="H125" s="49" t="s">
        <v>106</v>
      </c>
      <c r="I125" s="50"/>
      <c r="J125" s="50"/>
      <c r="K125" s="50"/>
      <c r="L125" s="50"/>
      <c r="M125" s="44">
        <v>0</v>
      </c>
      <c r="N125" s="21">
        <v>0</v>
      </c>
      <c r="O125" s="21">
        <v>0</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35.880630268899701</v>
      </c>
      <c r="N127" s="21">
        <v>13.668811531009409</v>
      </c>
      <c r="O127" s="21">
        <v>22.21181873789029</v>
      </c>
      <c r="P127" s="2" t="s">
        <v>0</v>
      </c>
    </row>
    <row r="128" spans="1:16" ht="14.25">
      <c r="A128" s="107"/>
      <c r="B128" s="46"/>
      <c r="C128" s="47"/>
      <c r="D128" s="47"/>
      <c r="E128" s="26"/>
      <c r="F128" s="47" t="s">
        <v>108</v>
      </c>
      <c r="G128" s="48"/>
      <c r="H128" s="49"/>
      <c r="I128" s="50"/>
      <c r="J128" s="37"/>
      <c r="K128" s="37"/>
      <c r="L128" s="37"/>
      <c r="M128" s="44">
        <v>15.377412972385585</v>
      </c>
      <c r="N128" s="21">
        <v>0</v>
      </c>
      <c r="O128" s="21">
        <v>15.377412972385585</v>
      </c>
      <c r="P128" s="2" t="s">
        <v>0</v>
      </c>
    </row>
    <row r="129" spans="1:16" ht="14.25">
      <c r="A129" s="107"/>
      <c r="B129" s="46"/>
      <c r="C129" s="47"/>
      <c r="D129" s="47"/>
      <c r="E129" s="26"/>
      <c r="F129" s="47" t="s">
        <v>109</v>
      </c>
      <c r="G129" s="48"/>
      <c r="H129" s="49"/>
      <c r="I129" s="50"/>
      <c r="J129" s="37"/>
      <c r="K129" s="37"/>
      <c r="L129" s="37"/>
      <c r="M129" s="44">
        <v>20.503217296514112</v>
      </c>
      <c r="N129" s="21">
        <v>13.668811531009409</v>
      </c>
      <c r="O129" s="21">
        <v>6.8344057655047044</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20.503217296514112</v>
      </c>
      <c r="N131" s="21">
        <v>13.668811531009409</v>
      </c>
      <c r="O131" s="21">
        <v>6.8344057655047044</v>
      </c>
      <c r="P131" s="2" t="s">
        <v>0</v>
      </c>
    </row>
    <row r="132" spans="1:16" ht="14.25">
      <c r="A132" s="31"/>
      <c r="B132" s="42"/>
      <c r="C132" s="34"/>
      <c r="D132" s="34"/>
      <c r="E132" s="34"/>
      <c r="F132" s="34"/>
      <c r="G132" s="35"/>
      <c r="H132" s="36"/>
      <c r="I132" s="37"/>
      <c r="J132" s="37"/>
      <c r="K132" s="37"/>
      <c r="L132" s="37"/>
      <c r="M132" s="40"/>
      <c r="N132" s="40"/>
      <c r="O132" s="41"/>
      <c r="P132" s="2" t="s">
        <v>0</v>
      </c>
    </row>
    <row r="133" spans="1:16" ht="15">
      <c r="A133" s="109"/>
      <c r="B133" s="39" t="s">
        <v>112</v>
      </c>
      <c r="C133" s="34"/>
      <c r="D133" s="34"/>
      <c r="E133" s="26"/>
      <c r="F133" s="34"/>
      <c r="G133" s="35"/>
      <c r="H133" s="36"/>
      <c r="I133" s="37"/>
      <c r="J133" s="35"/>
      <c r="K133" s="35"/>
      <c r="L133" s="37"/>
      <c r="M133" s="44">
        <v>1058.9911733649537</v>
      </c>
      <c r="N133" s="21">
        <v>877.87942057907924</v>
      </c>
      <c r="O133" s="21">
        <v>181.11175278587467</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114</v>
      </c>
      <c r="D135" s="33"/>
      <c r="E135" s="24"/>
      <c r="F135" s="33"/>
      <c r="G135" s="111"/>
      <c r="H135" s="112"/>
      <c r="I135" s="113"/>
      <c r="J135" s="111"/>
      <c r="K135" s="111"/>
      <c r="L135" s="113"/>
      <c r="M135" s="44">
        <v>1058.9911733649537</v>
      </c>
      <c r="N135" s="21">
        <v>877.87942057907924</v>
      </c>
      <c r="O135" s="21">
        <v>181.11175278587467</v>
      </c>
      <c r="P135" s="110" t="s">
        <v>0</v>
      </c>
    </row>
    <row r="136" spans="1:16" ht="15">
      <c r="A136" s="109"/>
      <c r="B136" s="39"/>
      <c r="C136" s="34"/>
      <c r="D136" s="34" t="s">
        <v>115</v>
      </c>
      <c r="E136" s="26"/>
      <c r="F136" s="34"/>
      <c r="G136" s="35"/>
      <c r="H136" s="36"/>
      <c r="I136" s="37"/>
      <c r="J136" s="35"/>
      <c r="K136" s="35"/>
      <c r="L136" s="37"/>
      <c r="M136" s="44">
        <v>66.293735925395623</v>
      </c>
      <c r="N136" s="21">
        <v>12.131070233770849</v>
      </c>
      <c r="O136" s="21">
        <v>54.162665691624781</v>
      </c>
      <c r="P136" s="110" t="s">
        <v>0</v>
      </c>
    </row>
    <row r="137" spans="1:16" ht="15">
      <c r="A137" s="109"/>
      <c r="B137" s="39"/>
      <c r="C137" s="34"/>
      <c r="D137" s="34"/>
      <c r="E137" s="26" t="s">
        <v>116</v>
      </c>
      <c r="F137" s="34"/>
      <c r="G137" s="35"/>
      <c r="H137" s="36"/>
      <c r="I137" s="37"/>
      <c r="J137" s="35"/>
      <c r="K137" s="35"/>
      <c r="L137" s="37"/>
      <c r="M137" s="44">
        <v>0</v>
      </c>
      <c r="N137" s="21">
        <v>12.131070233770849</v>
      </c>
      <c r="O137" s="21">
        <v>-12.131070233770849</v>
      </c>
      <c r="P137" s="110" t="s">
        <v>0</v>
      </c>
    </row>
    <row r="138" spans="1:16" ht="15">
      <c r="A138" s="109"/>
      <c r="B138" s="39"/>
      <c r="C138" s="34"/>
      <c r="D138" s="34"/>
      <c r="E138" s="26" t="s">
        <v>117</v>
      </c>
      <c r="F138" s="34"/>
      <c r="G138" s="35"/>
      <c r="H138" s="36"/>
      <c r="I138" s="37"/>
      <c r="J138" s="35"/>
      <c r="K138" s="35"/>
      <c r="L138" s="37"/>
      <c r="M138" s="44">
        <v>66.293735925395623</v>
      </c>
      <c r="N138" s="21">
        <v>0</v>
      </c>
      <c r="O138" s="21">
        <v>66.293735925395623</v>
      </c>
      <c r="P138" s="110" t="s">
        <v>0</v>
      </c>
    </row>
    <row r="139" spans="1:16" ht="15">
      <c r="A139" s="109"/>
      <c r="B139" s="39"/>
      <c r="C139" s="34"/>
      <c r="D139" s="34" t="s">
        <v>118</v>
      </c>
      <c r="E139" s="26"/>
      <c r="F139" s="34"/>
      <c r="G139" s="35"/>
      <c r="H139" s="36"/>
      <c r="I139" s="37"/>
      <c r="J139" s="35"/>
      <c r="K139" s="35"/>
      <c r="L139" s="37"/>
      <c r="M139" s="44">
        <v>-21.186657873064583</v>
      </c>
      <c r="N139" s="21">
        <v>34.342888971661139</v>
      </c>
      <c r="O139" s="21">
        <v>-55.529546844725722</v>
      </c>
      <c r="P139" s="110" t="s">
        <v>0</v>
      </c>
    </row>
    <row r="140" spans="1:16" ht="15">
      <c r="A140" s="109"/>
      <c r="B140" s="39"/>
      <c r="C140" s="34"/>
      <c r="D140" s="34"/>
      <c r="E140" s="26" t="s">
        <v>119</v>
      </c>
      <c r="F140" s="34"/>
      <c r="G140" s="35"/>
      <c r="H140" s="36"/>
      <c r="I140" s="37"/>
      <c r="J140" s="35"/>
      <c r="K140" s="35"/>
      <c r="L140" s="37"/>
      <c r="M140" s="44">
        <v>0</v>
      </c>
      <c r="N140" s="21">
        <v>34.342888971661139</v>
      </c>
      <c r="O140" s="21">
        <v>-34.342888971661139</v>
      </c>
      <c r="P140" s="110" t="s">
        <v>0</v>
      </c>
    </row>
    <row r="141" spans="1:16" ht="15">
      <c r="A141" s="109"/>
      <c r="B141" s="39"/>
      <c r="C141" s="34"/>
      <c r="D141" s="34"/>
      <c r="E141" s="26" t="s">
        <v>120</v>
      </c>
      <c r="F141" s="34"/>
      <c r="G141" s="35"/>
      <c r="H141" s="36"/>
      <c r="I141" s="37"/>
      <c r="J141" s="35"/>
      <c r="K141" s="35"/>
      <c r="L141" s="37"/>
      <c r="M141" s="44">
        <v>-21.186657873064583</v>
      </c>
      <c r="N141" s="21">
        <v>0</v>
      </c>
      <c r="O141" s="21">
        <v>-21.186657873064583</v>
      </c>
      <c r="P141" s="110" t="s">
        <v>0</v>
      </c>
    </row>
    <row r="142" spans="1:16" ht="15">
      <c r="A142" s="109"/>
      <c r="B142" s="39"/>
      <c r="C142" s="34"/>
      <c r="D142" s="26" t="s">
        <v>121</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733.16087849451719</v>
      </c>
      <c r="N143" s="21">
        <v>831.40546137364731</v>
      </c>
      <c r="O143" s="21">
        <v>-98.244582879130121</v>
      </c>
      <c r="P143" s="110" t="s">
        <v>0</v>
      </c>
    </row>
    <row r="144" spans="1:16" ht="15">
      <c r="A144" s="109"/>
      <c r="B144" s="39"/>
      <c r="C144" s="34"/>
      <c r="D144" s="34"/>
      <c r="E144" s="26" t="s">
        <v>119</v>
      </c>
      <c r="F144" s="34"/>
      <c r="G144" s="35"/>
      <c r="H144" s="36"/>
      <c r="I144" s="37"/>
      <c r="J144" s="35"/>
      <c r="K144" s="35"/>
      <c r="L144" s="37"/>
      <c r="M144" s="44">
        <v>0</v>
      </c>
      <c r="N144" s="21">
        <v>831.40546137364731</v>
      </c>
      <c r="O144" s="21">
        <v>-831.40546137364731</v>
      </c>
      <c r="P144" s="110" t="s">
        <v>0</v>
      </c>
    </row>
    <row r="145" spans="1:16" ht="15">
      <c r="A145" s="109"/>
      <c r="B145" s="39"/>
      <c r="C145" s="34"/>
      <c r="D145" s="34"/>
      <c r="E145" s="26" t="s">
        <v>120</v>
      </c>
      <c r="F145" s="34"/>
      <c r="G145" s="35"/>
      <c r="H145" s="36"/>
      <c r="I145" s="37"/>
      <c r="J145" s="35"/>
      <c r="K145" s="35"/>
      <c r="L145" s="37"/>
      <c r="M145" s="44">
        <v>733.16087849451719</v>
      </c>
      <c r="N145" s="21">
        <v>0</v>
      </c>
      <c r="O145" s="21">
        <v>733.16087849451719</v>
      </c>
      <c r="P145" s="110" t="s">
        <v>0</v>
      </c>
    </row>
    <row r="146" spans="1:16" ht="14.25">
      <c r="A146" s="109"/>
      <c r="B146" s="42"/>
      <c r="C146" s="34"/>
      <c r="D146" s="34" t="s">
        <v>123</v>
      </c>
      <c r="E146" s="26"/>
      <c r="F146" s="34"/>
      <c r="G146" s="35"/>
      <c r="H146" s="36"/>
      <c r="I146" s="37"/>
      <c r="J146" s="2"/>
      <c r="K146" s="2"/>
      <c r="L146" s="37"/>
      <c r="M146" s="44">
        <v>280.72321681810575</v>
      </c>
      <c r="N146" s="21">
        <v>0</v>
      </c>
      <c r="O146" s="21">
        <v>280.72321681810575</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-56.75973988251603</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2.2211818737890288</v>
      </c>
      <c r="N162" s="21">
        <v>1.1960210089633232</v>
      </c>
      <c r="O162" s="21">
        <v>1.0251608648257056</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2"/>
      <c r="M177" s="132"/>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dimension ref="A2:O81"/>
  <sheetViews>
    <sheetView workbookViewId="0"/>
  </sheetViews>
  <sheetFormatPr baseColWidth="10" defaultRowHeight="12.75"/>
  <cols>
    <col min="1" max="1" width="11.42578125" style="137"/>
    <col min="2" max="9" width="1.7109375" style="137" customWidth="1"/>
    <col min="10" max="11" width="8.85546875" style="137" customWidth="1"/>
    <col min="12" max="12" width="22.5703125" style="137" customWidth="1"/>
    <col min="13" max="15" width="8.5703125" style="137" customWidth="1"/>
    <col min="16" max="16384" width="11.42578125" style="137"/>
  </cols>
  <sheetData>
    <row r="2" spans="1:15" ht="15.75">
      <c r="B2" s="325"/>
      <c r="C2" s="325"/>
      <c r="D2" s="325"/>
      <c r="E2" s="325"/>
      <c r="F2" s="325"/>
      <c r="G2" s="325"/>
      <c r="H2" s="325"/>
      <c r="I2" s="325"/>
      <c r="J2" s="325"/>
      <c r="K2" s="325"/>
      <c r="L2" s="325"/>
      <c r="M2" s="325"/>
      <c r="N2" s="325"/>
      <c r="O2" s="325"/>
    </row>
    <row r="3" spans="1:15" ht="35.1" customHeight="1">
      <c r="A3" s="138"/>
      <c r="B3" s="265" t="s">
        <v>171</v>
      </c>
      <c r="C3" s="250"/>
      <c r="D3" s="250"/>
      <c r="E3" s="250"/>
      <c r="F3" s="250"/>
      <c r="G3" s="250"/>
      <c r="H3" s="250"/>
      <c r="I3" s="250"/>
      <c r="J3" s="250"/>
      <c r="K3" s="250"/>
      <c r="L3" s="250"/>
      <c r="M3" s="250"/>
      <c r="N3" s="250"/>
      <c r="O3" s="263"/>
    </row>
    <row r="4" spans="1:15" ht="14.25">
      <c r="A4" s="139"/>
      <c r="B4" s="240" t="s">
        <v>2</v>
      </c>
      <c r="C4" s="26"/>
      <c r="D4" s="26"/>
      <c r="E4" s="26"/>
      <c r="F4" s="26"/>
      <c r="G4" s="2"/>
      <c r="H4" s="27"/>
      <c r="I4" s="28"/>
      <c r="J4" s="2"/>
      <c r="K4" s="2"/>
      <c r="L4" s="2"/>
      <c r="M4" s="2"/>
      <c r="N4" s="2"/>
      <c r="O4" s="147"/>
    </row>
    <row r="5" spans="1:15" ht="18">
      <c r="A5" s="139"/>
      <c r="B5" s="241"/>
      <c r="C5" s="26"/>
      <c r="D5" s="26"/>
      <c r="E5" s="26"/>
      <c r="F5" s="26"/>
      <c r="G5" s="2"/>
      <c r="H5" s="27"/>
      <c r="I5" s="28"/>
      <c r="J5" s="28"/>
      <c r="K5" s="2"/>
      <c r="L5" s="242">
        <v>1995</v>
      </c>
      <c r="M5" s="4"/>
      <c r="N5" s="2"/>
      <c r="O5" s="147"/>
    </row>
    <row r="6" spans="1:15" ht="15">
      <c r="A6" s="140"/>
      <c r="B6" s="255"/>
      <c r="C6" s="141"/>
      <c r="D6" s="141"/>
      <c r="E6" s="141"/>
      <c r="F6" s="141"/>
      <c r="G6" s="256"/>
      <c r="H6" s="257"/>
      <c r="I6" s="258"/>
      <c r="J6" s="256"/>
      <c r="K6" s="256"/>
      <c r="L6" s="256"/>
      <c r="M6" s="182"/>
      <c r="N6" s="182"/>
      <c r="O6" s="259"/>
    </row>
    <row r="7" spans="1:15" ht="15">
      <c r="A7" s="142"/>
      <c r="B7" s="264" t="s">
        <v>3</v>
      </c>
      <c r="C7" s="230"/>
      <c r="D7" s="230"/>
      <c r="E7" s="230"/>
      <c r="F7" s="230"/>
      <c r="G7" s="231"/>
      <c r="H7" s="232"/>
      <c r="I7" s="233"/>
      <c r="J7" s="231"/>
      <c r="K7" s="231"/>
      <c r="L7" s="234"/>
      <c r="M7" s="235" t="s">
        <v>4</v>
      </c>
      <c r="N7" s="235" t="s">
        <v>5</v>
      </c>
      <c r="O7" s="236" t="s">
        <v>6</v>
      </c>
    </row>
    <row r="8" spans="1:15" ht="15">
      <c r="A8" s="143"/>
      <c r="B8" s="144"/>
      <c r="C8" s="144"/>
      <c r="D8" s="144"/>
      <c r="E8" s="144"/>
      <c r="F8" s="144"/>
      <c r="G8" s="140"/>
      <c r="H8" s="145"/>
      <c r="I8" s="146"/>
      <c r="J8" s="140"/>
      <c r="K8" s="140"/>
      <c r="L8" s="147"/>
      <c r="M8" s="148"/>
      <c r="N8" s="148"/>
      <c r="O8" s="149"/>
    </row>
    <row r="9" spans="1:15" ht="15">
      <c r="A9" s="143"/>
      <c r="B9" s="150" t="s">
        <v>7</v>
      </c>
      <c r="C9" s="151"/>
      <c r="D9" s="151"/>
      <c r="E9" s="151"/>
      <c r="F9" s="151"/>
      <c r="G9" s="152"/>
      <c r="H9" s="153"/>
      <c r="I9" s="154"/>
      <c r="J9" s="152"/>
      <c r="K9" s="152"/>
      <c r="L9" s="155"/>
      <c r="M9" s="44">
        <v>2312.8000000000002</v>
      </c>
      <c r="N9" s="21">
        <v>2405.6</v>
      </c>
      <c r="O9" s="21">
        <v>-92.800000000000182</v>
      </c>
    </row>
    <row r="10" spans="1:15" ht="15">
      <c r="A10" s="143"/>
      <c r="B10" s="156"/>
      <c r="C10" s="156"/>
      <c r="D10" s="156"/>
      <c r="E10" s="157"/>
      <c r="F10" s="136"/>
      <c r="G10" s="110"/>
      <c r="H10" s="158"/>
      <c r="I10" s="159"/>
      <c r="J10" s="110"/>
      <c r="K10" s="110"/>
      <c r="L10" s="160"/>
      <c r="M10" s="131"/>
      <c r="N10" s="115"/>
      <c r="O10" s="21"/>
    </row>
    <row r="11" spans="1:15" ht="15">
      <c r="A11" s="161"/>
      <c r="B11" s="162"/>
      <c r="C11" s="163" t="s">
        <v>8</v>
      </c>
      <c r="D11" s="163"/>
      <c r="E11" s="47"/>
      <c r="F11" s="47"/>
      <c r="G11" s="48"/>
      <c r="H11" s="49"/>
      <c r="I11" s="50"/>
      <c r="J11" s="50"/>
      <c r="K11" s="50"/>
      <c r="L11" s="51"/>
      <c r="M11" s="44">
        <v>2284.8000000000002</v>
      </c>
      <c r="N11" s="21">
        <v>2400.6</v>
      </c>
      <c r="O11" s="21">
        <v>-115.8</v>
      </c>
    </row>
    <row r="12" spans="1:15" ht="15">
      <c r="A12" s="161"/>
      <c r="B12" s="163"/>
      <c r="C12" s="163"/>
      <c r="D12" s="163"/>
      <c r="E12" s="47"/>
      <c r="F12" s="47"/>
      <c r="G12" s="48"/>
      <c r="H12" s="49"/>
      <c r="I12" s="50"/>
      <c r="J12" s="50"/>
      <c r="K12" s="50"/>
      <c r="L12" s="51"/>
      <c r="M12" s="88"/>
      <c r="N12" s="134"/>
      <c r="O12" s="134"/>
    </row>
    <row r="13" spans="1:15" ht="15">
      <c r="A13" s="161"/>
      <c r="B13" s="162"/>
      <c r="C13" s="163"/>
      <c r="D13" s="163" t="s">
        <v>9</v>
      </c>
      <c r="E13" s="47"/>
      <c r="F13" s="47"/>
      <c r="G13" s="48"/>
      <c r="H13" s="49"/>
      <c r="I13" s="50"/>
      <c r="J13" s="50"/>
      <c r="K13" s="50"/>
      <c r="L13" s="51"/>
      <c r="M13" s="44">
        <v>2084</v>
      </c>
      <c r="N13" s="21">
        <v>2093.3000000000002</v>
      </c>
      <c r="O13" s="21">
        <v>-9.3000000000001819</v>
      </c>
    </row>
    <row r="14" spans="1:15" ht="14.25">
      <c r="A14" s="161"/>
      <c r="B14" s="47"/>
      <c r="C14" s="47"/>
      <c r="D14" s="47"/>
      <c r="E14" s="47"/>
      <c r="F14" s="47"/>
      <c r="G14" s="48"/>
      <c r="H14" s="49"/>
      <c r="I14" s="50"/>
      <c r="J14" s="50"/>
      <c r="K14" s="50"/>
      <c r="L14" s="51"/>
      <c r="M14" s="88"/>
      <c r="N14" s="134"/>
      <c r="O14" s="134"/>
    </row>
    <row r="15" spans="1:15" ht="15">
      <c r="A15" s="161"/>
      <c r="B15" s="136"/>
      <c r="C15" s="136"/>
      <c r="D15" s="136"/>
      <c r="E15" s="108" t="s">
        <v>10</v>
      </c>
      <c r="F15" s="47"/>
      <c r="G15" s="48"/>
      <c r="H15" s="49"/>
      <c r="I15" s="50"/>
      <c r="J15" s="50"/>
      <c r="K15" s="50"/>
      <c r="L15" s="51"/>
      <c r="M15" s="44">
        <v>555.9</v>
      </c>
      <c r="N15" s="21">
        <v>1499.4</v>
      </c>
      <c r="O15" s="21">
        <v>-943.5</v>
      </c>
    </row>
    <row r="16" spans="1:15" ht="14.25">
      <c r="A16" s="161"/>
      <c r="B16" s="47"/>
      <c r="C16" s="47"/>
      <c r="D16" s="47"/>
      <c r="E16" s="136"/>
      <c r="F16" s="47"/>
      <c r="G16" s="48"/>
      <c r="H16" s="49"/>
      <c r="I16" s="50"/>
      <c r="J16" s="50"/>
      <c r="K16" s="50"/>
      <c r="L16" s="51"/>
      <c r="M16" s="44"/>
      <c r="N16" s="21"/>
      <c r="O16" s="21"/>
    </row>
    <row r="17" spans="1:15" ht="15">
      <c r="A17" s="161"/>
      <c r="B17" s="136"/>
      <c r="C17" s="136"/>
      <c r="D17" s="136"/>
      <c r="E17" s="108" t="s">
        <v>20</v>
      </c>
      <c r="F17" s="47"/>
      <c r="G17" s="48"/>
      <c r="H17" s="49"/>
      <c r="I17" s="50"/>
      <c r="J17" s="50"/>
      <c r="K17" s="50"/>
      <c r="L17" s="51"/>
      <c r="M17" s="44">
        <v>1528.1</v>
      </c>
      <c r="N17" s="21">
        <v>593.9</v>
      </c>
      <c r="O17" s="21">
        <v>934.2</v>
      </c>
    </row>
    <row r="18" spans="1:15" ht="14.25">
      <c r="A18" s="161"/>
      <c r="B18" s="136"/>
      <c r="C18" s="136"/>
      <c r="D18" s="136"/>
      <c r="E18" s="47"/>
      <c r="F18" s="47" t="s">
        <v>21</v>
      </c>
      <c r="G18" s="48"/>
      <c r="H18" s="49"/>
      <c r="I18" s="50"/>
      <c r="J18" s="50"/>
      <c r="K18" s="50"/>
      <c r="L18" s="51"/>
      <c r="M18" s="44">
        <v>276.5</v>
      </c>
      <c r="N18" s="21">
        <v>352</v>
      </c>
      <c r="O18" s="21">
        <v>-75.5</v>
      </c>
    </row>
    <row r="19" spans="1:15" ht="14.25">
      <c r="A19" s="161"/>
      <c r="B19" s="47"/>
      <c r="C19" s="47"/>
      <c r="D19" s="47"/>
      <c r="E19" s="136"/>
      <c r="F19" s="47"/>
      <c r="G19" s="48" t="s">
        <v>22</v>
      </c>
      <c r="H19" s="49"/>
      <c r="I19" s="50"/>
      <c r="J19" s="50"/>
      <c r="K19" s="50"/>
      <c r="L19" s="51"/>
      <c r="M19" s="44">
        <v>133.5</v>
      </c>
      <c r="N19" s="21">
        <v>225</v>
      </c>
      <c r="O19" s="21">
        <v>-91.5</v>
      </c>
    </row>
    <row r="20" spans="1:15" ht="14.25">
      <c r="A20" s="161"/>
      <c r="B20" s="47"/>
      <c r="C20" s="47"/>
      <c r="D20" s="47"/>
      <c r="E20" s="47"/>
      <c r="F20" s="136"/>
      <c r="G20" s="48"/>
      <c r="H20" s="49" t="s">
        <v>23</v>
      </c>
      <c r="I20" s="50"/>
      <c r="J20" s="50"/>
      <c r="K20" s="50"/>
      <c r="L20" s="51"/>
      <c r="M20" s="44">
        <v>4.5</v>
      </c>
      <c r="N20" s="21">
        <v>0</v>
      </c>
      <c r="O20" s="21">
        <v>4.5</v>
      </c>
    </row>
    <row r="21" spans="1:15" ht="14.25">
      <c r="A21" s="161"/>
      <c r="B21" s="47"/>
      <c r="C21" s="47"/>
      <c r="D21" s="47"/>
      <c r="E21" s="47"/>
      <c r="F21" s="136"/>
      <c r="G21" s="48"/>
      <c r="H21" s="49" t="s">
        <v>24</v>
      </c>
      <c r="I21" s="50"/>
      <c r="J21" s="50"/>
      <c r="K21" s="50"/>
      <c r="L21" s="51"/>
      <c r="M21" s="44">
        <v>0</v>
      </c>
      <c r="N21" s="21">
        <v>132</v>
      </c>
      <c r="O21" s="21">
        <v>-132</v>
      </c>
    </row>
    <row r="22" spans="1:15" ht="14.25">
      <c r="A22" s="161"/>
      <c r="B22" s="47"/>
      <c r="C22" s="47"/>
      <c r="D22" s="47"/>
      <c r="E22" s="47"/>
      <c r="F22" s="136"/>
      <c r="G22" s="48"/>
      <c r="H22" s="49" t="s">
        <v>25</v>
      </c>
      <c r="I22" s="50"/>
      <c r="J22" s="50"/>
      <c r="K22" s="50"/>
      <c r="L22" s="51"/>
      <c r="M22" s="44">
        <v>129</v>
      </c>
      <c r="N22" s="21">
        <v>93</v>
      </c>
      <c r="O22" s="21">
        <v>36</v>
      </c>
    </row>
    <row r="23" spans="1:15" ht="14.25">
      <c r="A23" s="161"/>
      <c r="B23" s="47"/>
      <c r="C23" s="47"/>
      <c r="D23" s="47"/>
      <c r="E23" s="136"/>
      <c r="F23" s="47"/>
      <c r="G23" s="48" t="s">
        <v>26</v>
      </c>
      <c r="H23" s="49"/>
      <c r="I23" s="50"/>
      <c r="J23" s="50"/>
      <c r="K23" s="50"/>
      <c r="L23" s="51"/>
      <c r="M23" s="44">
        <v>143</v>
      </c>
      <c r="N23" s="21">
        <v>127</v>
      </c>
      <c r="O23" s="21">
        <v>16</v>
      </c>
    </row>
    <row r="24" spans="1:15" ht="14.25">
      <c r="A24" s="161"/>
      <c r="B24" s="47"/>
      <c r="C24" s="47"/>
      <c r="D24" s="47"/>
      <c r="E24" s="47"/>
      <c r="F24" s="136"/>
      <c r="G24" s="48"/>
      <c r="H24" s="49" t="s">
        <v>27</v>
      </c>
      <c r="I24" s="50"/>
      <c r="J24" s="50"/>
      <c r="K24" s="50"/>
      <c r="L24" s="51"/>
      <c r="M24" s="44">
        <v>95</v>
      </c>
      <c r="N24" s="21">
        <v>65</v>
      </c>
      <c r="O24" s="21">
        <v>30</v>
      </c>
    </row>
    <row r="25" spans="1:15" ht="14.25">
      <c r="A25" s="161"/>
      <c r="B25" s="47"/>
      <c r="C25" s="47"/>
      <c r="D25" s="47"/>
      <c r="E25" s="47"/>
      <c r="F25" s="136"/>
      <c r="G25" s="48"/>
      <c r="H25" s="49" t="s">
        <v>28</v>
      </c>
      <c r="I25" s="50"/>
      <c r="J25" s="50"/>
      <c r="K25" s="50"/>
      <c r="L25" s="51"/>
      <c r="M25" s="44">
        <v>7.5</v>
      </c>
      <c r="N25" s="21">
        <v>17.899999999999999</v>
      </c>
      <c r="O25" s="21">
        <v>-10.4</v>
      </c>
    </row>
    <row r="26" spans="1:15" ht="14.25">
      <c r="A26" s="161"/>
      <c r="B26" s="47"/>
      <c r="C26" s="47"/>
      <c r="D26" s="47"/>
      <c r="E26" s="47"/>
      <c r="F26" s="136"/>
      <c r="G26" s="48"/>
      <c r="H26" s="49" t="s">
        <v>25</v>
      </c>
      <c r="I26" s="50"/>
      <c r="J26" s="50"/>
      <c r="K26" s="50"/>
      <c r="L26" s="51"/>
      <c r="M26" s="44">
        <v>40.5</v>
      </c>
      <c r="N26" s="21">
        <v>44.1</v>
      </c>
      <c r="O26" s="21">
        <v>-3.6</v>
      </c>
    </row>
    <row r="27" spans="1:15" ht="14.25">
      <c r="A27" s="161"/>
      <c r="B27" s="47"/>
      <c r="C27" s="47"/>
      <c r="D27" s="47"/>
      <c r="E27" s="136"/>
      <c r="F27" s="47"/>
      <c r="G27" s="48" t="s">
        <v>29</v>
      </c>
      <c r="H27" s="49"/>
      <c r="I27" s="50"/>
      <c r="J27" s="50"/>
      <c r="K27" s="50"/>
      <c r="L27" s="51"/>
      <c r="M27" s="44">
        <v>0</v>
      </c>
      <c r="N27" s="21">
        <v>0</v>
      </c>
      <c r="O27" s="21">
        <v>0</v>
      </c>
    </row>
    <row r="28" spans="1:15" ht="15">
      <c r="A28" s="143"/>
      <c r="B28" s="174"/>
      <c r="C28" s="174"/>
      <c r="D28" s="174"/>
      <c r="E28" s="144"/>
      <c r="F28" s="174" t="s">
        <v>47</v>
      </c>
      <c r="G28" s="140"/>
      <c r="H28" s="145"/>
      <c r="I28" s="146"/>
      <c r="J28" s="152"/>
      <c r="K28" s="152"/>
      <c r="L28" s="155"/>
      <c r="M28" s="44">
        <v>813.6</v>
      </c>
      <c r="N28" s="21">
        <v>149.1</v>
      </c>
      <c r="O28" s="21">
        <v>664.5</v>
      </c>
    </row>
    <row r="29" spans="1:15" ht="14.25">
      <c r="A29" s="161"/>
      <c r="B29" s="136"/>
      <c r="C29" s="136"/>
      <c r="D29" s="136"/>
      <c r="E29" s="47"/>
      <c r="F29" s="47" t="s">
        <v>55</v>
      </c>
      <c r="G29" s="48"/>
      <c r="H29" s="49"/>
      <c r="I29" s="50"/>
      <c r="J29" s="50"/>
      <c r="K29" s="50"/>
      <c r="L29" s="51"/>
      <c r="M29" s="44">
        <v>7.3</v>
      </c>
      <c r="N29" s="21">
        <v>16.3</v>
      </c>
      <c r="O29" s="21">
        <v>-9</v>
      </c>
    </row>
    <row r="30" spans="1:15" ht="14.25">
      <c r="A30" s="161"/>
      <c r="B30" s="47"/>
      <c r="C30" s="47"/>
      <c r="D30" s="47"/>
      <c r="E30" s="136"/>
      <c r="F30" s="47"/>
      <c r="G30" s="48" t="s">
        <v>56</v>
      </c>
      <c r="H30" s="49"/>
      <c r="I30" s="50"/>
      <c r="J30" s="50"/>
      <c r="K30" s="50"/>
      <c r="L30" s="51"/>
      <c r="M30" s="166">
        <v>1.3</v>
      </c>
      <c r="N30" s="85">
        <v>7</v>
      </c>
      <c r="O30" s="85">
        <v>-5.7</v>
      </c>
    </row>
    <row r="31" spans="1:15" ht="14.25">
      <c r="A31" s="161"/>
      <c r="B31" s="47"/>
      <c r="C31" s="47"/>
      <c r="D31" s="47"/>
      <c r="E31" s="136"/>
      <c r="F31" s="47"/>
      <c r="G31" s="48" t="s">
        <v>57</v>
      </c>
      <c r="H31" s="49"/>
      <c r="I31" s="50"/>
      <c r="J31" s="50"/>
      <c r="K31" s="50"/>
      <c r="L31" s="51"/>
      <c r="M31" s="166">
        <v>6</v>
      </c>
      <c r="N31" s="85">
        <v>9.3000000000000007</v>
      </c>
      <c r="O31" s="85">
        <v>-3.3</v>
      </c>
    </row>
    <row r="32" spans="1:15" ht="14.25">
      <c r="A32" s="161"/>
      <c r="B32" s="136"/>
      <c r="C32" s="136"/>
      <c r="D32" s="136"/>
      <c r="E32" s="47"/>
      <c r="F32" s="47" t="s">
        <v>58</v>
      </c>
      <c r="G32" s="48"/>
      <c r="H32" s="49"/>
      <c r="I32" s="50"/>
      <c r="J32" s="50"/>
      <c r="K32" s="50"/>
      <c r="L32" s="51"/>
      <c r="M32" s="44">
        <v>5</v>
      </c>
      <c r="N32" s="21">
        <v>0.9</v>
      </c>
      <c r="O32" s="21">
        <v>4.0999999999999996</v>
      </c>
    </row>
    <row r="33" spans="1:15" ht="14.25">
      <c r="A33" s="161"/>
      <c r="B33" s="47"/>
      <c r="C33" s="47"/>
      <c r="D33" s="47"/>
      <c r="E33" s="136"/>
      <c r="F33" s="47"/>
      <c r="G33" s="48" t="s">
        <v>59</v>
      </c>
      <c r="H33" s="49"/>
      <c r="I33" s="50"/>
      <c r="J33" s="50"/>
      <c r="K33" s="50"/>
      <c r="L33" s="51"/>
      <c r="M33" s="166">
        <v>4</v>
      </c>
      <c r="N33" s="85">
        <v>0.6</v>
      </c>
      <c r="O33" s="85">
        <v>3.4</v>
      </c>
    </row>
    <row r="34" spans="1:15" ht="14.25">
      <c r="A34" s="161"/>
      <c r="B34" s="47"/>
      <c r="C34" s="47"/>
      <c r="D34" s="47"/>
      <c r="E34" s="136"/>
      <c r="F34" s="47"/>
      <c r="G34" s="48" t="s">
        <v>60</v>
      </c>
      <c r="H34" s="49"/>
      <c r="I34" s="50"/>
      <c r="J34" s="50"/>
      <c r="K34" s="50"/>
      <c r="L34" s="51"/>
      <c r="M34" s="166">
        <v>1</v>
      </c>
      <c r="N34" s="85">
        <v>0.3</v>
      </c>
      <c r="O34" s="85">
        <v>0.7</v>
      </c>
    </row>
    <row r="35" spans="1:15" ht="14.25">
      <c r="A35" s="161"/>
      <c r="B35" s="136"/>
      <c r="C35" s="136"/>
      <c r="D35" s="136"/>
      <c r="E35" s="47"/>
      <c r="F35" s="47" t="s">
        <v>61</v>
      </c>
      <c r="G35" s="48"/>
      <c r="H35" s="49"/>
      <c r="I35" s="50"/>
      <c r="J35" s="50"/>
      <c r="K35" s="50"/>
      <c r="L35" s="51"/>
      <c r="M35" s="44">
        <v>3</v>
      </c>
      <c r="N35" s="21">
        <v>27.7</v>
      </c>
      <c r="O35" s="21">
        <v>-24.7</v>
      </c>
    </row>
    <row r="36" spans="1:15" ht="14.25">
      <c r="A36" s="161"/>
      <c r="B36" s="136"/>
      <c r="C36" s="136"/>
      <c r="D36" s="136"/>
      <c r="E36" s="47"/>
      <c r="F36" s="47" t="s">
        <v>67</v>
      </c>
      <c r="G36" s="48"/>
      <c r="H36" s="49"/>
      <c r="I36" s="50"/>
      <c r="J36" s="50"/>
      <c r="K36" s="50"/>
      <c r="L36" s="51"/>
      <c r="M36" s="44">
        <v>32</v>
      </c>
      <c r="N36" s="21">
        <v>11</v>
      </c>
      <c r="O36" s="21">
        <v>21</v>
      </c>
    </row>
    <row r="37" spans="1:15" ht="14.25">
      <c r="A37" s="161"/>
      <c r="B37" s="136"/>
      <c r="C37" s="136"/>
      <c r="D37" s="136"/>
      <c r="E37" s="47"/>
      <c r="F37" s="47" t="s">
        <v>68</v>
      </c>
      <c r="G37" s="110"/>
      <c r="H37" s="49"/>
      <c r="I37" s="50"/>
      <c r="J37" s="50"/>
      <c r="K37" s="50"/>
      <c r="L37" s="51"/>
      <c r="M37" s="44">
        <v>0</v>
      </c>
      <c r="N37" s="21">
        <v>0</v>
      </c>
      <c r="O37" s="21">
        <v>0</v>
      </c>
    </row>
    <row r="38" spans="1:15" ht="14.25">
      <c r="A38" s="161"/>
      <c r="B38" s="136"/>
      <c r="C38" s="136"/>
      <c r="D38" s="136"/>
      <c r="E38" s="47"/>
      <c r="F38" s="47" t="s">
        <v>71</v>
      </c>
      <c r="G38" s="48"/>
      <c r="H38" s="49"/>
      <c r="I38" s="50"/>
      <c r="J38" s="50"/>
      <c r="K38" s="50"/>
      <c r="L38" s="51"/>
      <c r="M38" s="44">
        <v>1.5</v>
      </c>
      <c r="N38" s="21">
        <v>5.5</v>
      </c>
      <c r="O38" s="21">
        <v>-4</v>
      </c>
    </row>
    <row r="39" spans="1:15" ht="14.25">
      <c r="A39" s="161"/>
      <c r="B39" s="136"/>
      <c r="C39" s="136"/>
      <c r="D39" s="136"/>
      <c r="E39" s="47"/>
      <c r="F39" s="47" t="s">
        <v>72</v>
      </c>
      <c r="G39" s="48"/>
      <c r="H39" s="49"/>
      <c r="I39" s="50"/>
      <c r="J39" s="50"/>
      <c r="K39" s="50"/>
      <c r="L39" s="51"/>
      <c r="M39" s="44">
        <v>262</v>
      </c>
      <c r="N39" s="21">
        <v>18.5</v>
      </c>
      <c r="O39" s="21">
        <v>243.5</v>
      </c>
    </row>
    <row r="40" spans="1:15" ht="14.25">
      <c r="A40" s="161"/>
      <c r="B40" s="47"/>
      <c r="C40" s="47"/>
      <c r="D40" s="47"/>
      <c r="E40" s="136"/>
      <c r="F40" s="47"/>
      <c r="G40" s="48" t="s">
        <v>73</v>
      </c>
      <c r="H40" s="49"/>
      <c r="I40" s="50"/>
      <c r="J40" s="50"/>
      <c r="K40" s="50"/>
      <c r="L40" s="51"/>
      <c r="M40" s="44">
        <v>20</v>
      </c>
      <c r="N40" s="21">
        <v>0.5</v>
      </c>
      <c r="O40" s="21">
        <v>19.5</v>
      </c>
    </row>
    <row r="41" spans="1:15" ht="14.25">
      <c r="A41" s="161"/>
      <c r="B41" s="47"/>
      <c r="C41" s="47"/>
      <c r="D41" s="47"/>
      <c r="E41" s="136"/>
      <c r="F41" s="47"/>
      <c r="G41" s="48" t="s">
        <v>76</v>
      </c>
      <c r="H41" s="49"/>
      <c r="I41" s="50"/>
      <c r="J41" s="50"/>
      <c r="K41" s="50"/>
      <c r="L41" s="51"/>
      <c r="M41" s="44">
        <v>10</v>
      </c>
      <c r="N41" s="21">
        <v>0</v>
      </c>
      <c r="O41" s="21">
        <v>10</v>
      </c>
    </row>
    <row r="42" spans="1:15" ht="14.25">
      <c r="A42" s="161"/>
      <c r="B42" s="47"/>
      <c r="C42" s="47"/>
      <c r="D42" s="47"/>
      <c r="E42" s="136"/>
      <c r="F42" s="47"/>
      <c r="G42" s="48" t="s">
        <v>77</v>
      </c>
      <c r="H42" s="49"/>
      <c r="I42" s="50"/>
      <c r="J42" s="50"/>
      <c r="K42" s="50"/>
      <c r="L42" s="51"/>
      <c r="M42" s="44">
        <v>232</v>
      </c>
      <c r="N42" s="21">
        <v>18</v>
      </c>
      <c r="O42" s="21">
        <v>214</v>
      </c>
    </row>
    <row r="43" spans="1:15" ht="14.25">
      <c r="A43" s="161"/>
      <c r="B43" s="47"/>
      <c r="C43" s="47"/>
      <c r="D43" s="47"/>
      <c r="E43" s="136"/>
      <c r="F43" s="47"/>
      <c r="G43" s="48" t="s">
        <v>78</v>
      </c>
      <c r="H43" s="49"/>
      <c r="I43" s="50"/>
      <c r="J43" s="50"/>
      <c r="K43" s="50"/>
      <c r="L43" s="51"/>
      <c r="M43" s="44"/>
      <c r="N43" s="21"/>
      <c r="O43" s="21"/>
    </row>
    <row r="44" spans="1:15" ht="14.25">
      <c r="A44" s="161"/>
      <c r="B44" s="136"/>
      <c r="C44" s="136"/>
      <c r="D44" s="136"/>
      <c r="E44" s="47"/>
      <c r="F44" s="47" t="s">
        <v>94</v>
      </c>
      <c r="G44" s="48"/>
      <c r="H44" s="49"/>
      <c r="I44" s="50"/>
      <c r="J44" s="50"/>
      <c r="K44" s="50"/>
      <c r="L44" s="51"/>
      <c r="M44" s="44">
        <v>2.2999999999999998</v>
      </c>
      <c r="N44" s="21">
        <v>4.5999999999999996</v>
      </c>
      <c r="O44" s="21">
        <v>-2.2999999999999998</v>
      </c>
    </row>
    <row r="45" spans="1:15" ht="14.25">
      <c r="A45" s="161"/>
      <c r="B45" s="47"/>
      <c r="C45" s="47"/>
      <c r="D45" s="47"/>
      <c r="E45" s="136"/>
      <c r="F45" s="47"/>
      <c r="G45" s="48" t="s">
        <v>149</v>
      </c>
      <c r="H45" s="49"/>
      <c r="I45" s="50"/>
      <c r="J45" s="50"/>
      <c r="K45" s="50"/>
      <c r="L45" s="51"/>
      <c r="M45" s="44">
        <v>0.5</v>
      </c>
      <c r="N45" s="21">
        <v>2.5</v>
      </c>
      <c r="O45" s="21">
        <v>-2</v>
      </c>
    </row>
    <row r="46" spans="1:15" ht="14.25">
      <c r="A46" s="161"/>
      <c r="B46" s="47"/>
      <c r="C46" s="47"/>
      <c r="D46" s="47"/>
      <c r="E46" s="136"/>
      <c r="F46" s="47"/>
      <c r="G46" s="48" t="s">
        <v>96</v>
      </c>
      <c r="H46" s="49"/>
      <c r="I46" s="50"/>
      <c r="J46" s="50"/>
      <c r="K46" s="50"/>
      <c r="L46" s="51"/>
      <c r="M46" s="44">
        <v>1.8</v>
      </c>
      <c r="N46" s="21">
        <v>2.1</v>
      </c>
      <c r="O46" s="44">
        <v>-0.3</v>
      </c>
    </row>
    <row r="47" spans="1:15" ht="14.25">
      <c r="A47" s="161"/>
      <c r="B47" s="136"/>
      <c r="C47" s="136"/>
      <c r="D47" s="136"/>
      <c r="E47" s="47"/>
      <c r="F47" s="47" t="s">
        <v>97</v>
      </c>
      <c r="G47" s="48"/>
      <c r="H47" s="49"/>
      <c r="I47" s="50"/>
      <c r="J47" s="50"/>
      <c r="K47" s="50"/>
      <c r="L47" s="51"/>
      <c r="M47" s="44">
        <v>124.9</v>
      </c>
      <c r="N47" s="21">
        <v>8.3000000000000007</v>
      </c>
      <c r="O47" s="21">
        <v>116.6</v>
      </c>
    </row>
    <row r="48" spans="1:15" ht="14.25">
      <c r="A48" s="161"/>
      <c r="B48" s="47"/>
      <c r="C48" s="47"/>
      <c r="D48" s="47"/>
      <c r="F48" s="136" t="s">
        <v>150</v>
      </c>
      <c r="G48" s="48"/>
      <c r="H48" s="49"/>
      <c r="I48" s="50"/>
      <c r="J48" s="50"/>
      <c r="K48" s="50"/>
      <c r="L48" s="51"/>
      <c r="M48" s="44">
        <v>0</v>
      </c>
      <c r="N48" s="21">
        <v>0</v>
      </c>
      <c r="O48" s="21">
        <v>0</v>
      </c>
    </row>
    <row r="49" spans="1:15" ht="14.25">
      <c r="A49" s="161"/>
      <c r="B49" s="180"/>
      <c r="C49" s="181"/>
      <c r="D49" s="181"/>
      <c r="E49" s="182"/>
      <c r="F49" s="183"/>
      <c r="G49" s="94"/>
      <c r="H49" s="95"/>
      <c r="I49" s="96"/>
      <c r="J49" s="96"/>
      <c r="K49" s="96"/>
      <c r="L49" s="97"/>
      <c r="M49" s="172"/>
      <c r="N49" s="173"/>
      <c r="O49" s="173"/>
    </row>
    <row r="50" spans="1:15" ht="15">
      <c r="A50" s="161"/>
      <c r="B50" s="229" t="s">
        <v>3</v>
      </c>
      <c r="C50" s="230"/>
      <c r="D50" s="230"/>
      <c r="E50" s="230"/>
      <c r="F50" s="230"/>
      <c r="G50" s="231"/>
      <c r="H50" s="232"/>
      <c r="I50" s="233"/>
      <c r="J50" s="231"/>
      <c r="K50" s="231"/>
      <c r="L50" s="234"/>
      <c r="M50" s="237" t="s">
        <v>4</v>
      </c>
      <c r="N50" s="237" t="s">
        <v>5</v>
      </c>
      <c r="O50" s="238" t="s">
        <v>6</v>
      </c>
    </row>
    <row r="51" spans="1:15" ht="15">
      <c r="A51" s="142"/>
      <c r="B51" s="184"/>
      <c r="C51" s="184"/>
      <c r="D51" s="184"/>
      <c r="E51" s="184"/>
      <c r="F51" s="184"/>
      <c r="G51" s="185"/>
      <c r="H51" s="186"/>
      <c r="I51" s="187"/>
      <c r="J51" s="185"/>
      <c r="K51" s="185"/>
      <c r="L51" s="142"/>
      <c r="M51" s="188"/>
      <c r="N51" s="189"/>
      <c r="O51" s="189"/>
    </row>
    <row r="52" spans="1:15" ht="15">
      <c r="A52" s="161"/>
      <c r="B52" s="47"/>
      <c r="C52" s="47"/>
      <c r="D52" s="47"/>
      <c r="E52" s="190" t="s">
        <v>101</v>
      </c>
      <c r="F52" s="47"/>
      <c r="G52" s="48"/>
      <c r="H52" s="49"/>
      <c r="I52" s="50"/>
      <c r="J52" s="50"/>
      <c r="K52" s="50"/>
      <c r="L52" s="51"/>
      <c r="M52" s="44">
        <v>200.8</v>
      </c>
      <c r="N52" s="21">
        <v>307.3</v>
      </c>
      <c r="O52" s="21">
        <v>-106.5</v>
      </c>
    </row>
    <row r="53" spans="1:15" ht="14.25">
      <c r="A53" s="161"/>
      <c r="B53" s="47"/>
      <c r="C53" s="47"/>
      <c r="D53" s="47"/>
      <c r="E53" s="136"/>
      <c r="F53" s="47" t="s">
        <v>102</v>
      </c>
      <c r="G53" s="48"/>
      <c r="H53" s="49"/>
      <c r="I53" s="50"/>
      <c r="J53" s="50"/>
      <c r="K53" s="50"/>
      <c r="L53" s="51"/>
      <c r="M53" s="44">
        <v>22</v>
      </c>
      <c r="N53" s="21">
        <v>21.5</v>
      </c>
      <c r="O53" s="21">
        <v>0.5</v>
      </c>
    </row>
    <row r="54" spans="1:15" ht="14.25">
      <c r="A54" s="161"/>
      <c r="B54" s="47"/>
      <c r="C54" s="47"/>
      <c r="D54" s="47"/>
      <c r="E54" s="136"/>
      <c r="F54" s="47" t="s">
        <v>103</v>
      </c>
      <c r="G54" s="48"/>
      <c r="H54" s="49"/>
      <c r="I54" s="50"/>
      <c r="J54" s="50"/>
      <c r="K54" s="50"/>
      <c r="L54" s="51"/>
      <c r="M54" s="44">
        <v>178.8</v>
      </c>
      <c r="N54" s="21">
        <v>285.8</v>
      </c>
      <c r="O54" s="21">
        <v>-107</v>
      </c>
    </row>
    <row r="55" spans="1:15" ht="14.25">
      <c r="A55" s="161"/>
      <c r="B55" s="47"/>
      <c r="C55" s="47"/>
      <c r="D55" s="47"/>
      <c r="E55" s="136"/>
      <c r="F55" s="47"/>
      <c r="G55" s="48" t="s">
        <v>104</v>
      </c>
      <c r="H55" s="49"/>
      <c r="I55" s="50"/>
      <c r="J55" s="50"/>
      <c r="K55" s="50"/>
      <c r="L55" s="51"/>
      <c r="M55" s="44"/>
      <c r="N55" s="21"/>
      <c r="O55" s="21"/>
    </row>
    <row r="56" spans="1:15" ht="14.25">
      <c r="A56" s="161"/>
      <c r="B56" s="47"/>
      <c r="C56" s="47"/>
      <c r="D56" s="47"/>
      <c r="E56" s="136"/>
      <c r="F56" s="47"/>
      <c r="G56" s="48"/>
      <c r="H56" s="49" t="s">
        <v>105</v>
      </c>
      <c r="I56" s="50"/>
      <c r="J56" s="50"/>
      <c r="K56" s="50"/>
      <c r="L56" s="51"/>
      <c r="M56" s="166">
        <v>1.5</v>
      </c>
      <c r="N56" s="85">
        <v>110</v>
      </c>
      <c r="O56" s="85">
        <v>-108.5</v>
      </c>
    </row>
    <row r="57" spans="1:15" ht="14.25">
      <c r="A57" s="161"/>
      <c r="B57" s="47"/>
      <c r="C57" s="47"/>
      <c r="D57" s="47"/>
      <c r="E57" s="136"/>
      <c r="F57" s="47"/>
      <c r="G57" s="48"/>
      <c r="H57" s="49" t="s">
        <v>106</v>
      </c>
      <c r="I57" s="50"/>
      <c r="J57" s="50"/>
      <c r="K57" s="50"/>
      <c r="L57" s="51"/>
      <c r="M57" s="65">
        <v>40.1</v>
      </c>
      <c r="N57" s="65">
        <v>32.5</v>
      </c>
      <c r="O57" s="65">
        <v>7.6</v>
      </c>
    </row>
    <row r="58" spans="1:15" ht="14.25">
      <c r="A58" s="161"/>
      <c r="B58" s="47"/>
      <c r="C58" s="47"/>
      <c r="D58" s="47"/>
      <c r="E58" s="136"/>
      <c r="F58" s="47"/>
      <c r="G58" s="48"/>
      <c r="H58" s="49"/>
      <c r="I58" s="50"/>
      <c r="J58" s="50"/>
      <c r="K58" s="50"/>
      <c r="L58" s="51"/>
      <c r="M58" s="166"/>
      <c r="N58" s="85"/>
      <c r="O58" s="85"/>
    </row>
    <row r="59" spans="1:15" ht="15">
      <c r="A59" s="161"/>
      <c r="B59" s="136"/>
      <c r="C59" s="136"/>
      <c r="D59" s="136"/>
      <c r="E59" s="108" t="s">
        <v>107</v>
      </c>
      <c r="F59" s="47"/>
      <c r="G59" s="48"/>
      <c r="H59" s="49"/>
      <c r="I59" s="50"/>
      <c r="J59" s="50"/>
      <c r="K59" s="50"/>
      <c r="L59" s="51"/>
      <c r="M59" s="44">
        <v>28</v>
      </c>
      <c r="N59" s="21">
        <v>5</v>
      </c>
      <c r="O59" s="21">
        <v>23</v>
      </c>
    </row>
    <row r="60" spans="1:15" ht="14.25">
      <c r="A60" s="161"/>
      <c r="B60" s="47"/>
      <c r="C60" s="47"/>
      <c r="D60" s="47"/>
      <c r="E60" s="136"/>
      <c r="F60" s="47" t="s">
        <v>108</v>
      </c>
      <c r="G60" s="48"/>
      <c r="H60" s="49"/>
      <c r="I60" s="50"/>
      <c r="J60" s="50"/>
      <c r="K60" s="50"/>
      <c r="L60" s="51"/>
      <c r="M60" s="44">
        <v>9</v>
      </c>
      <c r="N60" s="21">
        <v>0</v>
      </c>
      <c r="O60" s="21">
        <v>9</v>
      </c>
    </row>
    <row r="61" spans="1:15" ht="14.25">
      <c r="A61" s="161"/>
      <c r="B61" s="47"/>
      <c r="C61" s="47"/>
      <c r="D61" s="47"/>
      <c r="E61" s="136"/>
      <c r="F61" s="47" t="s">
        <v>109</v>
      </c>
      <c r="G61" s="48"/>
      <c r="H61" s="49"/>
      <c r="I61" s="50"/>
      <c r="J61" s="50"/>
      <c r="K61" s="50"/>
      <c r="L61" s="51"/>
      <c r="M61" s="44">
        <v>19</v>
      </c>
      <c r="N61" s="21">
        <v>5</v>
      </c>
      <c r="O61" s="21">
        <v>14</v>
      </c>
    </row>
    <row r="62" spans="1:15" ht="14.25">
      <c r="A62" s="161"/>
      <c r="B62" s="180"/>
      <c r="C62" s="181"/>
      <c r="D62" s="181"/>
      <c r="E62" s="181"/>
      <c r="F62" s="183"/>
      <c r="G62" s="94"/>
      <c r="H62" s="95"/>
      <c r="I62" s="96"/>
      <c r="J62" s="96"/>
      <c r="K62" s="96"/>
      <c r="L62" s="97"/>
      <c r="M62" s="172"/>
      <c r="N62" s="173"/>
      <c r="O62" s="173"/>
    </row>
    <row r="63" spans="1:15" ht="15">
      <c r="A63" s="191"/>
      <c r="B63" s="163" t="s">
        <v>112</v>
      </c>
      <c r="C63" s="47"/>
      <c r="D63" s="47"/>
      <c r="E63" s="136"/>
      <c r="F63" s="47"/>
      <c r="G63" s="48"/>
      <c r="H63" s="49"/>
      <c r="I63" s="50"/>
      <c r="J63" s="48"/>
      <c r="K63" s="48"/>
      <c r="L63" s="51"/>
      <c r="M63" s="44"/>
      <c r="N63" s="21"/>
      <c r="O63" s="21">
        <v>127.8</v>
      </c>
    </row>
    <row r="64" spans="1:15" ht="15">
      <c r="A64" s="191"/>
      <c r="B64" s="163"/>
      <c r="C64" s="163" t="s">
        <v>113</v>
      </c>
      <c r="D64" s="163"/>
      <c r="E64" s="156"/>
      <c r="F64" s="163"/>
      <c r="G64" s="192"/>
      <c r="H64" s="193"/>
      <c r="I64" s="194"/>
      <c r="J64" s="192"/>
      <c r="K64" s="192"/>
      <c r="L64" s="195"/>
      <c r="M64" s="44">
        <v>0</v>
      </c>
      <c r="N64" s="21">
        <v>0</v>
      </c>
      <c r="O64" s="21">
        <v>0</v>
      </c>
    </row>
    <row r="65" spans="1:15" ht="15">
      <c r="A65" s="191"/>
      <c r="B65" s="163"/>
      <c r="C65" s="163" t="s">
        <v>158</v>
      </c>
      <c r="D65" s="163"/>
      <c r="E65" s="156"/>
      <c r="F65" s="163"/>
      <c r="G65" s="192"/>
      <c r="H65" s="193"/>
      <c r="I65" s="194"/>
      <c r="J65" s="192"/>
      <c r="K65" s="192"/>
      <c r="L65" s="195"/>
      <c r="M65" s="44"/>
      <c r="N65" s="21"/>
      <c r="O65" s="21">
        <v>127.8</v>
      </c>
    </row>
    <row r="66" spans="1:15" ht="15">
      <c r="A66" s="191"/>
      <c r="B66" s="163"/>
      <c r="C66" s="47"/>
      <c r="D66" s="47" t="s">
        <v>115</v>
      </c>
      <c r="E66" s="136"/>
      <c r="F66" s="47"/>
      <c r="G66" s="48"/>
      <c r="H66" s="49"/>
      <c r="I66" s="50"/>
      <c r="J66" s="48"/>
      <c r="K66" s="48"/>
      <c r="L66" s="51"/>
      <c r="M66" s="44"/>
      <c r="N66" s="21"/>
      <c r="O66" s="21">
        <v>162.9</v>
      </c>
    </row>
    <row r="67" spans="1:15" ht="15">
      <c r="A67" s="191"/>
      <c r="B67" s="163"/>
      <c r="C67" s="47"/>
      <c r="D67" s="47"/>
      <c r="E67" s="136" t="s">
        <v>116</v>
      </c>
      <c r="F67" s="47"/>
      <c r="G67" s="48"/>
      <c r="H67" s="49"/>
      <c r="I67" s="50"/>
      <c r="J67" s="48"/>
      <c r="K67" s="48"/>
      <c r="L67" s="51"/>
      <c r="M67" s="44"/>
      <c r="N67" s="21"/>
      <c r="O67" s="21">
        <v>-7.1</v>
      </c>
    </row>
    <row r="68" spans="1:15" ht="15">
      <c r="A68" s="191"/>
      <c r="B68" s="163"/>
      <c r="C68" s="47"/>
      <c r="D68" s="47"/>
      <c r="E68" s="136" t="s">
        <v>117</v>
      </c>
      <c r="F68" s="47"/>
      <c r="G68" s="48"/>
      <c r="H68" s="49"/>
      <c r="I68" s="50"/>
      <c r="J68" s="48"/>
      <c r="K68" s="48"/>
      <c r="L68" s="51"/>
      <c r="M68" s="44"/>
      <c r="N68" s="21"/>
      <c r="O68" s="21">
        <v>170</v>
      </c>
    </row>
    <row r="69" spans="1:15" ht="15">
      <c r="A69" s="191"/>
      <c r="B69" s="163"/>
      <c r="C69" s="47"/>
      <c r="D69" s="47" t="s">
        <v>118</v>
      </c>
      <c r="E69" s="136"/>
      <c r="F69" s="47"/>
      <c r="G69" s="48"/>
      <c r="H69" s="49"/>
      <c r="I69" s="50"/>
      <c r="J69" s="48"/>
      <c r="K69" s="48"/>
      <c r="L69" s="51"/>
      <c r="M69" s="44"/>
      <c r="N69" s="21"/>
      <c r="O69" s="21">
        <v>-62.4</v>
      </c>
    </row>
    <row r="70" spans="1:15" ht="15">
      <c r="A70" s="191"/>
      <c r="B70" s="163"/>
      <c r="C70" s="47"/>
      <c r="D70" s="47"/>
      <c r="E70" s="136" t="s">
        <v>119</v>
      </c>
      <c r="F70" s="47"/>
      <c r="G70" s="48"/>
      <c r="H70" s="49"/>
      <c r="I70" s="50"/>
      <c r="J70" s="48"/>
      <c r="K70" s="48"/>
      <c r="L70" s="51"/>
      <c r="M70" s="44"/>
      <c r="N70" s="21"/>
      <c r="O70" s="21">
        <v>-50</v>
      </c>
    </row>
    <row r="71" spans="1:15" ht="15">
      <c r="A71" s="191"/>
      <c r="B71" s="163"/>
      <c r="C71" s="47"/>
      <c r="D71" s="47"/>
      <c r="E71" s="136" t="s">
        <v>120</v>
      </c>
      <c r="F71" s="47"/>
      <c r="G71" s="48"/>
      <c r="H71" s="49"/>
      <c r="I71" s="50"/>
      <c r="J71" s="48"/>
      <c r="K71" s="48"/>
      <c r="L71" s="51"/>
      <c r="M71" s="44"/>
      <c r="N71" s="21"/>
      <c r="O71" s="21">
        <v>-12.4</v>
      </c>
    </row>
    <row r="72" spans="1:15" ht="15">
      <c r="A72" s="191"/>
      <c r="B72" s="163"/>
      <c r="C72" s="47"/>
      <c r="D72" s="136" t="s">
        <v>155</v>
      </c>
      <c r="E72" s="136"/>
      <c r="F72" s="47"/>
      <c r="G72" s="48"/>
      <c r="H72" s="49"/>
      <c r="I72" s="50"/>
      <c r="J72" s="48"/>
      <c r="K72" s="48"/>
      <c r="L72" s="51"/>
      <c r="M72" s="44"/>
      <c r="N72" s="21"/>
      <c r="O72" s="21">
        <v>0</v>
      </c>
    </row>
    <row r="73" spans="1:15" ht="15">
      <c r="A73" s="191"/>
      <c r="B73" s="163"/>
      <c r="C73" s="47"/>
      <c r="D73" s="47" t="s">
        <v>122</v>
      </c>
      <c r="E73" s="136"/>
      <c r="F73" s="47"/>
      <c r="G73" s="48"/>
      <c r="H73" s="49"/>
      <c r="I73" s="50"/>
      <c r="J73" s="48"/>
      <c r="K73" s="48"/>
      <c r="L73" s="51"/>
      <c r="M73" s="44"/>
      <c r="N73" s="21"/>
      <c r="O73" s="21">
        <v>-137</v>
      </c>
    </row>
    <row r="74" spans="1:15" ht="15">
      <c r="A74" s="191"/>
      <c r="B74" s="163"/>
      <c r="C74" s="47"/>
      <c r="D74" s="47"/>
      <c r="E74" s="136" t="s">
        <v>157</v>
      </c>
      <c r="F74" s="47"/>
      <c r="G74" s="48"/>
      <c r="H74" s="49"/>
      <c r="I74" s="50"/>
      <c r="J74" s="48"/>
      <c r="K74" s="48"/>
      <c r="L74" s="51"/>
      <c r="M74" s="44"/>
      <c r="N74" s="21"/>
      <c r="O74" s="21">
        <v>-526</v>
      </c>
    </row>
    <row r="75" spans="1:15" ht="15">
      <c r="A75" s="191"/>
      <c r="B75" s="163"/>
      <c r="C75" s="47"/>
      <c r="D75" s="47"/>
      <c r="E75" s="136" t="s">
        <v>159</v>
      </c>
      <c r="F75" s="47"/>
      <c r="G75" s="48"/>
      <c r="H75" s="49"/>
      <c r="I75" s="50"/>
      <c r="J75" s="48"/>
      <c r="K75" s="48"/>
      <c r="L75" s="51"/>
      <c r="M75" s="44"/>
      <c r="N75" s="21"/>
      <c r="O75" s="21">
        <v>389</v>
      </c>
    </row>
    <row r="76" spans="1:15" ht="14.25">
      <c r="A76" s="191"/>
      <c r="B76" s="47"/>
      <c r="C76" s="47"/>
      <c r="D76" s="47" t="s">
        <v>123</v>
      </c>
      <c r="E76" s="136"/>
      <c r="F76" s="47"/>
      <c r="G76" s="48"/>
      <c r="H76" s="49"/>
      <c r="I76" s="50"/>
      <c r="J76" s="110"/>
      <c r="K76" s="110"/>
      <c r="L76" s="51"/>
      <c r="M76" s="44"/>
      <c r="N76" s="21"/>
      <c r="O76" s="21">
        <v>164.3</v>
      </c>
    </row>
    <row r="77" spans="1:15" ht="14.25">
      <c r="A77" s="191"/>
      <c r="B77" s="47"/>
      <c r="C77" s="47"/>
      <c r="D77" s="47"/>
      <c r="E77" s="136"/>
      <c r="F77" s="47"/>
      <c r="G77" s="48"/>
      <c r="H77" s="49"/>
      <c r="I77" s="50"/>
      <c r="J77" s="110"/>
      <c r="K77" s="110"/>
      <c r="L77" s="51"/>
      <c r="M77" s="131"/>
      <c r="N77" s="115"/>
      <c r="O77" s="115"/>
    </row>
    <row r="78" spans="1:15" ht="15">
      <c r="A78" s="191"/>
      <c r="B78" s="163" t="s">
        <v>124</v>
      </c>
      <c r="C78" s="47"/>
      <c r="D78" s="47"/>
      <c r="E78" s="47"/>
      <c r="F78" s="47"/>
      <c r="G78" s="48"/>
      <c r="H78" s="49"/>
      <c r="I78" s="50"/>
      <c r="J78" s="48"/>
      <c r="K78" s="48"/>
      <c r="L78" s="121"/>
      <c r="M78" s="44"/>
      <c r="N78" s="21"/>
      <c r="O78" s="44">
        <v>-34.999999999999829</v>
      </c>
    </row>
    <row r="79" spans="1:15" ht="15">
      <c r="A79" s="143"/>
      <c r="B79" s="196"/>
      <c r="C79" s="196"/>
      <c r="D79" s="196"/>
      <c r="E79" s="144"/>
      <c r="F79" s="144"/>
      <c r="G79" s="140"/>
      <c r="H79" s="145"/>
      <c r="I79" s="146"/>
      <c r="J79" s="140"/>
      <c r="K79" s="140"/>
      <c r="L79" s="147"/>
      <c r="M79" s="223"/>
      <c r="N79" s="224"/>
      <c r="O79" s="224"/>
    </row>
    <row r="80" spans="1:15" ht="14.25">
      <c r="A80" s="161"/>
      <c r="B80" s="181"/>
      <c r="C80" s="181"/>
      <c r="D80" s="181"/>
      <c r="E80" s="183"/>
      <c r="F80" s="181"/>
      <c r="G80" s="94"/>
      <c r="H80" s="95"/>
      <c r="I80" s="96"/>
      <c r="J80" s="94"/>
      <c r="K80" s="94"/>
      <c r="L80" s="197"/>
      <c r="M80" s="198"/>
      <c r="N80" s="199"/>
      <c r="O80" s="199"/>
    </row>
    <row r="81" spans="1:15" ht="14.25">
      <c r="A81" s="107"/>
      <c r="B81" s="47"/>
      <c r="C81" s="47"/>
      <c r="D81" s="47"/>
      <c r="E81" s="136"/>
      <c r="F81" s="47"/>
      <c r="G81" s="48"/>
      <c r="H81" s="49"/>
      <c r="I81" s="50"/>
      <c r="J81" s="48"/>
      <c r="K81" s="48"/>
      <c r="L81" s="48"/>
      <c r="M81" s="110"/>
      <c r="N81" s="110"/>
      <c r="O81" s="110"/>
    </row>
  </sheetData>
  <mergeCells count="1">
    <mergeCell ref="B2:O2"/>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dimension ref="A2:O83"/>
  <sheetViews>
    <sheetView workbookViewId="0">
      <selection activeCell="Q6" sqref="Q6"/>
    </sheetView>
  </sheetViews>
  <sheetFormatPr baseColWidth="10" defaultRowHeight="12.75"/>
  <cols>
    <col min="1" max="1" width="11.42578125" style="137"/>
    <col min="2" max="9" width="1.7109375" style="137" customWidth="1"/>
    <col min="10" max="11" width="8.85546875" style="137" customWidth="1"/>
    <col min="12" max="12" width="22.5703125" style="137" customWidth="1"/>
    <col min="13" max="15" width="8.5703125" style="137" customWidth="1"/>
    <col min="16" max="16384" width="11.42578125" style="137"/>
  </cols>
  <sheetData>
    <row r="2" spans="1:15" ht="15.75">
      <c r="B2" s="325"/>
      <c r="C2" s="325"/>
      <c r="D2" s="325"/>
      <c r="E2" s="325"/>
      <c r="F2" s="325"/>
      <c r="G2" s="325"/>
      <c r="H2" s="325"/>
      <c r="I2" s="325"/>
      <c r="J2" s="325"/>
      <c r="K2" s="325"/>
      <c r="L2" s="325"/>
      <c r="M2" s="325"/>
      <c r="N2" s="325"/>
      <c r="O2" s="325"/>
    </row>
    <row r="3" spans="1:15" ht="35.1" customHeight="1">
      <c r="A3" s="138"/>
      <c r="B3" s="265" t="s">
        <v>171</v>
      </c>
      <c r="C3" s="250"/>
      <c r="D3" s="250"/>
      <c r="E3" s="250"/>
      <c r="F3" s="250"/>
      <c r="G3" s="250"/>
      <c r="H3" s="250"/>
      <c r="I3" s="250"/>
      <c r="J3" s="250"/>
      <c r="K3" s="250"/>
      <c r="L3" s="250"/>
      <c r="M3" s="250"/>
      <c r="N3" s="250"/>
      <c r="O3" s="263"/>
    </row>
    <row r="4" spans="1:15" ht="15">
      <c r="A4" s="139"/>
      <c r="B4" s="254" t="s">
        <v>147</v>
      </c>
      <c r="C4" s="26"/>
      <c r="D4" s="26"/>
      <c r="E4" s="26"/>
      <c r="F4" s="26"/>
      <c r="G4" s="2"/>
      <c r="H4" s="27"/>
      <c r="I4" s="28"/>
      <c r="J4" s="2"/>
      <c r="K4" s="2"/>
      <c r="L4" s="2"/>
      <c r="M4" s="2"/>
      <c r="N4" s="2"/>
      <c r="O4" s="147"/>
    </row>
    <row r="5" spans="1:15" ht="18">
      <c r="A5" s="139"/>
      <c r="B5" s="241"/>
      <c r="C5" s="26"/>
      <c r="D5" s="26"/>
      <c r="E5" s="26"/>
      <c r="F5" s="26"/>
      <c r="G5" s="2"/>
      <c r="H5" s="27"/>
      <c r="I5" s="28"/>
      <c r="J5" s="28"/>
      <c r="K5" s="2"/>
      <c r="L5" s="242">
        <v>1995</v>
      </c>
      <c r="M5" s="4"/>
      <c r="N5" s="2"/>
      <c r="O5" s="147"/>
    </row>
    <row r="6" spans="1:15" ht="15">
      <c r="A6" s="140"/>
      <c r="B6" s="255"/>
      <c r="C6" s="141"/>
      <c r="D6" s="141"/>
      <c r="E6" s="141"/>
      <c r="F6" s="141"/>
      <c r="G6" s="256"/>
      <c r="H6" s="257"/>
      <c r="I6" s="258"/>
      <c r="J6" s="256"/>
      <c r="K6" s="256"/>
      <c r="L6" s="256"/>
      <c r="M6" s="182"/>
      <c r="N6" s="182"/>
      <c r="O6" s="259"/>
    </row>
    <row r="7" spans="1:15" ht="15">
      <c r="A7" s="142"/>
      <c r="B7" s="264" t="s">
        <v>3</v>
      </c>
      <c r="C7" s="230"/>
      <c r="D7" s="230"/>
      <c r="E7" s="230"/>
      <c r="F7" s="230"/>
      <c r="G7" s="231"/>
      <c r="H7" s="232"/>
      <c r="I7" s="233"/>
      <c r="J7" s="231"/>
      <c r="K7" s="231"/>
      <c r="L7" s="234"/>
      <c r="M7" s="235" t="s">
        <v>4</v>
      </c>
      <c r="N7" s="235" t="s">
        <v>5</v>
      </c>
      <c r="O7" s="236" t="s">
        <v>6</v>
      </c>
    </row>
    <row r="8" spans="1:15" ht="15">
      <c r="A8" s="143"/>
      <c r="B8" s="144"/>
      <c r="C8" s="144"/>
      <c r="D8" s="144"/>
      <c r="E8" s="144"/>
      <c r="F8" s="144"/>
      <c r="G8" s="140"/>
      <c r="H8" s="145"/>
      <c r="I8" s="146"/>
      <c r="J8" s="140"/>
      <c r="K8" s="140"/>
      <c r="L8" s="147"/>
      <c r="M8" s="148"/>
      <c r="N8" s="148"/>
      <c r="O8" s="149"/>
    </row>
    <row r="9" spans="1:15" ht="15">
      <c r="A9" s="143"/>
      <c r="B9" s="150" t="s">
        <v>7</v>
      </c>
      <c r="C9" s="151"/>
      <c r="D9" s="151"/>
      <c r="E9" s="151"/>
      <c r="F9" s="151"/>
      <c r="G9" s="152"/>
      <c r="H9" s="153"/>
      <c r="I9" s="154"/>
      <c r="J9" s="152"/>
      <c r="K9" s="152"/>
      <c r="L9" s="155"/>
      <c r="M9" s="44">
        <v>3951.6534136148202</v>
      </c>
      <c r="N9" s="44">
        <v>4110.2116273745287</v>
      </c>
      <c r="O9" s="44">
        <v>-158.55821375970945</v>
      </c>
    </row>
    <row r="10" spans="1:15" ht="15">
      <c r="A10" s="143"/>
      <c r="B10" s="156"/>
      <c r="C10" s="156"/>
      <c r="D10" s="156"/>
      <c r="E10" s="157"/>
      <c r="F10" s="136"/>
      <c r="G10" s="110"/>
      <c r="H10" s="158"/>
      <c r="I10" s="159"/>
      <c r="J10" s="110"/>
      <c r="K10" s="110"/>
      <c r="L10" s="160"/>
      <c r="M10" s="131"/>
      <c r="N10" s="115"/>
      <c r="O10" s="21"/>
    </row>
    <row r="11" spans="1:15" ht="15">
      <c r="A11" s="161"/>
      <c r="B11" s="162"/>
      <c r="C11" s="163" t="s">
        <v>8</v>
      </c>
      <c r="D11" s="163"/>
      <c r="E11" s="47"/>
      <c r="F11" s="47"/>
      <c r="G11" s="48"/>
      <c r="H11" s="49"/>
      <c r="I11" s="50"/>
      <c r="J11" s="50"/>
      <c r="K11" s="50"/>
      <c r="L11" s="51"/>
      <c r="M11" s="44">
        <v>3903.8125732562876</v>
      </c>
      <c r="N11" s="44">
        <v>4101.6686201676484</v>
      </c>
      <c r="O11" s="44">
        <v>-197.85604691136118</v>
      </c>
    </row>
    <row r="12" spans="1:15" ht="15">
      <c r="A12" s="161"/>
      <c r="B12" s="163"/>
      <c r="C12" s="163"/>
      <c r="D12" s="163"/>
      <c r="E12" s="47"/>
      <c r="F12" s="47"/>
      <c r="G12" s="48"/>
      <c r="H12" s="49"/>
      <c r="I12" s="50"/>
      <c r="J12" s="50"/>
      <c r="K12" s="50"/>
      <c r="L12" s="51"/>
      <c r="M12" s="88"/>
      <c r="N12" s="134"/>
      <c r="O12" s="134"/>
    </row>
    <row r="13" spans="1:15" ht="15">
      <c r="A13" s="161"/>
      <c r="B13" s="162"/>
      <c r="C13" s="163"/>
      <c r="D13" s="163" t="s">
        <v>9</v>
      </c>
      <c r="E13" s="47"/>
      <c r="F13" s="47"/>
      <c r="G13" s="48"/>
      <c r="H13" s="49"/>
      <c r="I13" s="50"/>
      <c r="J13" s="50"/>
      <c r="K13" s="50"/>
      <c r="L13" s="51"/>
      <c r="M13" s="44">
        <v>3560.7254038279507</v>
      </c>
      <c r="N13" s="44">
        <v>3576.6153972327497</v>
      </c>
      <c r="O13" s="44">
        <v>-15.889993404798748</v>
      </c>
    </row>
    <row r="14" spans="1:15" ht="14.25">
      <c r="A14" s="161"/>
      <c r="B14" s="47"/>
      <c r="C14" s="47"/>
      <c r="D14" s="47"/>
      <c r="E14" s="47"/>
      <c r="F14" s="47"/>
      <c r="G14" s="48"/>
      <c r="H14" s="49"/>
      <c r="I14" s="50"/>
      <c r="J14" s="50"/>
      <c r="K14" s="50"/>
      <c r="L14" s="51"/>
      <c r="M14" s="88"/>
      <c r="N14" s="134"/>
      <c r="O14" s="134"/>
    </row>
    <row r="15" spans="1:15" ht="15">
      <c r="A15" s="161"/>
      <c r="B15" s="136"/>
      <c r="C15" s="136"/>
      <c r="D15" s="136"/>
      <c r="E15" s="108" t="s">
        <v>10</v>
      </c>
      <c r="F15" s="47"/>
      <c r="G15" s="48"/>
      <c r="H15" s="49"/>
      <c r="I15" s="50"/>
      <c r="J15" s="50"/>
      <c r="K15" s="50"/>
      <c r="L15" s="51"/>
      <c r="M15" s="44">
        <v>949.81154126101626</v>
      </c>
      <c r="N15" s="44">
        <v>2561.8770011994384</v>
      </c>
      <c r="O15" s="44">
        <v>-1612.065459938422</v>
      </c>
    </row>
    <row r="16" spans="1:15" ht="14.25">
      <c r="A16" s="161"/>
      <c r="B16" s="47"/>
      <c r="C16" s="47"/>
      <c r="D16" s="47"/>
      <c r="E16" s="136"/>
      <c r="F16" s="47"/>
      <c r="G16" s="48"/>
      <c r="H16" s="49"/>
      <c r="I16" s="50"/>
      <c r="J16" s="50"/>
      <c r="K16" s="50"/>
      <c r="L16" s="51"/>
      <c r="M16" s="44"/>
      <c r="N16" s="21"/>
      <c r="O16" s="21"/>
    </row>
    <row r="17" spans="1:15" ht="15">
      <c r="A17" s="161"/>
      <c r="B17" s="136"/>
      <c r="C17" s="136"/>
      <c r="D17" s="136"/>
      <c r="E17" s="108" t="s">
        <v>20</v>
      </c>
      <c r="F17" s="47"/>
      <c r="G17" s="48"/>
      <c r="H17" s="49"/>
      <c r="I17" s="50"/>
      <c r="J17" s="50"/>
      <c r="K17" s="50"/>
      <c r="L17" s="51"/>
      <c r="M17" s="44">
        <v>2610.9138625669343</v>
      </c>
      <c r="N17" s="44">
        <v>1014.7383960333109</v>
      </c>
      <c r="O17" s="44">
        <v>1596.1754665336236</v>
      </c>
    </row>
    <row r="18" spans="1:15" ht="14.25">
      <c r="A18" s="161"/>
      <c r="B18" s="136"/>
      <c r="C18" s="136"/>
      <c r="D18" s="136"/>
      <c r="E18" s="47"/>
      <c r="F18" s="47" t="s">
        <v>21</v>
      </c>
      <c r="G18" s="48"/>
      <c r="H18" s="49"/>
      <c r="I18" s="50"/>
      <c r="J18" s="50"/>
      <c r="K18" s="50"/>
      <c r="L18" s="51"/>
      <c r="M18" s="44">
        <v>472.42829854051269</v>
      </c>
      <c r="N18" s="44">
        <v>601.427707364414</v>
      </c>
      <c r="O18" s="44">
        <v>-128.99940882390129</v>
      </c>
    </row>
    <row r="19" spans="1:15" ht="14.25">
      <c r="A19" s="161"/>
      <c r="B19" s="47"/>
      <c r="C19" s="47"/>
      <c r="D19" s="47"/>
      <c r="E19" s="136"/>
      <c r="F19" s="47"/>
      <c r="G19" s="48" t="s">
        <v>22</v>
      </c>
      <c r="H19" s="49"/>
      <c r="I19" s="50"/>
      <c r="J19" s="50"/>
      <c r="K19" s="50"/>
      <c r="L19" s="51"/>
      <c r="M19" s="44">
        <v>228.0982924237195</v>
      </c>
      <c r="N19" s="44">
        <v>384.43532430963961</v>
      </c>
      <c r="O19" s="44">
        <v>-156.33703188592011</v>
      </c>
    </row>
    <row r="20" spans="1:15" ht="14.25">
      <c r="A20" s="161"/>
      <c r="B20" s="47"/>
      <c r="C20" s="47"/>
      <c r="D20" s="47"/>
      <c r="E20" s="47"/>
      <c r="F20" s="136"/>
      <c r="G20" s="48"/>
      <c r="H20" s="49" t="s">
        <v>23</v>
      </c>
      <c r="I20" s="50"/>
      <c r="J20" s="50"/>
      <c r="K20" s="50"/>
      <c r="L20" s="51"/>
      <c r="M20" s="44">
        <v>7.6887064861927925</v>
      </c>
      <c r="N20" s="44">
        <v>0</v>
      </c>
      <c r="O20" s="44">
        <v>7.6887064861927925</v>
      </c>
    </row>
    <row r="21" spans="1:15" ht="14.25">
      <c r="A21" s="161"/>
      <c r="B21" s="47"/>
      <c r="C21" s="47"/>
      <c r="D21" s="47"/>
      <c r="E21" s="47"/>
      <c r="F21" s="136"/>
      <c r="G21" s="48"/>
      <c r="H21" s="49" t="s">
        <v>24</v>
      </c>
      <c r="I21" s="50"/>
      <c r="J21" s="50"/>
      <c r="K21" s="50"/>
      <c r="L21" s="51"/>
      <c r="M21" s="44">
        <v>0</v>
      </c>
      <c r="N21" s="44">
        <v>225.53539026165524</v>
      </c>
      <c r="O21" s="44">
        <v>-225.53539026165524</v>
      </c>
    </row>
    <row r="22" spans="1:15" ht="14.25">
      <c r="A22" s="161"/>
      <c r="B22" s="47"/>
      <c r="C22" s="47"/>
      <c r="D22" s="47"/>
      <c r="E22" s="47"/>
      <c r="F22" s="136"/>
      <c r="G22" s="48"/>
      <c r="H22" s="49" t="s">
        <v>25</v>
      </c>
      <c r="I22" s="50"/>
      <c r="J22" s="50"/>
      <c r="K22" s="50"/>
      <c r="L22" s="51"/>
      <c r="M22" s="44">
        <v>220.40958593752671</v>
      </c>
      <c r="N22" s="44">
        <v>158.89993404798437</v>
      </c>
      <c r="O22" s="44">
        <v>61.50965188954234</v>
      </c>
    </row>
    <row r="23" spans="1:15" ht="14.25">
      <c r="A23" s="161"/>
      <c r="B23" s="47"/>
      <c r="C23" s="47"/>
      <c r="D23" s="47"/>
      <c r="E23" s="136"/>
      <c r="F23" s="47"/>
      <c r="G23" s="48" t="s">
        <v>26</v>
      </c>
      <c r="H23" s="49"/>
      <c r="I23" s="50"/>
      <c r="J23" s="50"/>
      <c r="K23" s="50"/>
      <c r="L23" s="51"/>
      <c r="M23" s="44">
        <v>244.33000611679319</v>
      </c>
      <c r="N23" s="44">
        <v>216.99238305477436</v>
      </c>
      <c r="O23" s="44">
        <v>27.337623062018817</v>
      </c>
    </row>
    <row r="24" spans="1:15" ht="14.25">
      <c r="A24" s="161"/>
      <c r="B24" s="47"/>
      <c r="C24" s="47"/>
      <c r="D24" s="47"/>
      <c r="E24" s="47"/>
      <c r="F24" s="136"/>
      <c r="G24" s="48"/>
      <c r="H24" s="49" t="s">
        <v>27</v>
      </c>
      <c r="I24" s="50"/>
      <c r="J24" s="50"/>
      <c r="K24" s="50"/>
      <c r="L24" s="51"/>
      <c r="M24" s="44">
        <v>162.31713693073672</v>
      </c>
      <c r="N24" s="44">
        <v>111.05909368945144</v>
      </c>
      <c r="O24" s="44">
        <v>51.258043241285279</v>
      </c>
    </row>
    <row r="25" spans="1:15" ht="14.25">
      <c r="A25" s="161"/>
      <c r="B25" s="47"/>
      <c r="C25" s="47"/>
      <c r="D25" s="47"/>
      <c r="E25" s="47"/>
      <c r="F25" s="136"/>
      <c r="G25" s="48"/>
      <c r="H25" s="49" t="s">
        <v>28</v>
      </c>
      <c r="I25" s="50"/>
      <c r="J25" s="50"/>
      <c r="K25" s="50"/>
      <c r="L25" s="51"/>
      <c r="M25" s="44">
        <v>12.81451081032132</v>
      </c>
      <c r="N25" s="44">
        <v>30.58396580063355</v>
      </c>
      <c r="O25" s="44">
        <v>-17.76945499031223</v>
      </c>
    </row>
    <row r="26" spans="1:15" ht="14.25">
      <c r="A26" s="161"/>
      <c r="B26" s="47"/>
      <c r="C26" s="47"/>
      <c r="D26" s="47"/>
      <c r="E26" s="47"/>
      <c r="F26" s="136"/>
      <c r="G26" s="48"/>
      <c r="H26" s="49" t="s">
        <v>25</v>
      </c>
      <c r="I26" s="50"/>
      <c r="J26" s="50"/>
      <c r="K26" s="50"/>
      <c r="L26" s="51"/>
      <c r="M26" s="44">
        <v>69.198358375735125</v>
      </c>
      <c r="N26" s="44">
        <v>75.349323564689371</v>
      </c>
      <c r="O26" s="44">
        <v>-6.1509651889542338</v>
      </c>
    </row>
    <row r="27" spans="1:15" ht="14.25">
      <c r="A27" s="161"/>
      <c r="B27" s="47"/>
      <c r="C27" s="47"/>
      <c r="D27" s="47"/>
      <c r="E27" s="136"/>
      <c r="F27" s="47"/>
      <c r="G27" s="48" t="s">
        <v>29</v>
      </c>
      <c r="H27" s="49"/>
      <c r="I27" s="50"/>
      <c r="J27" s="50"/>
      <c r="K27" s="50"/>
      <c r="L27" s="51"/>
      <c r="M27" s="44">
        <v>0</v>
      </c>
      <c r="N27" s="44">
        <v>0</v>
      </c>
      <c r="O27" s="44">
        <v>0</v>
      </c>
    </row>
    <row r="28" spans="1:15" ht="15">
      <c r="A28" s="143"/>
      <c r="B28" s="174"/>
      <c r="C28" s="174"/>
      <c r="D28" s="174"/>
      <c r="E28" s="144"/>
      <c r="F28" s="174" t="s">
        <v>47</v>
      </c>
      <c r="G28" s="140"/>
      <c r="H28" s="145"/>
      <c r="I28" s="146"/>
      <c r="J28" s="152"/>
      <c r="K28" s="152"/>
      <c r="L28" s="155"/>
      <c r="M28" s="44">
        <v>1390.1181327036568</v>
      </c>
      <c r="N28" s="44">
        <v>254.75247490918784</v>
      </c>
      <c r="O28" s="44">
        <v>1135.3656577944689</v>
      </c>
    </row>
    <row r="29" spans="1:15" ht="14.25">
      <c r="A29" s="161"/>
      <c r="B29" s="136"/>
      <c r="C29" s="136"/>
      <c r="D29" s="136"/>
      <c r="E29" s="47"/>
      <c r="F29" s="47" t="s">
        <v>55</v>
      </c>
      <c r="G29" s="48"/>
      <c r="H29" s="49"/>
      <c r="I29" s="50"/>
      <c r="J29" s="50"/>
      <c r="K29" s="50"/>
      <c r="L29" s="51"/>
      <c r="M29" s="44">
        <v>12.472790522046084</v>
      </c>
      <c r="N29" s="44">
        <v>27.850203494431671</v>
      </c>
      <c r="O29" s="44">
        <v>-15.377412972385585</v>
      </c>
    </row>
    <row r="30" spans="1:15" ht="14.25">
      <c r="A30" s="161"/>
      <c r="B30" s="47"/>
      <c r="C30" s="47"/>
      <c r="D30" s="47"/>
      <c r="E30" s="136"/>
      <c r="F30" s="47"/>
      <c r="G30" s="48" t="s">
        <v>56</v>
      </c>
      <c r="H30" s="49"/>
      <c r="I30" s="50"/>
      <c r="J30" s="50"/>
      <c r="K30" s="50"/>
      <c r="L30" s="51"/>
      <c r="M30" s="44">
        <v>2.2211818737890288</v>
      </c>
      <c r="N30" s="44">
        <v>11.960210089633232</v>
      </c>
      <c r="O30" s="44">
        <v>-9.7390282158442041</v>
      </c>
    </row>
    <row r="31" spans="1:15" ht="14.25">
      <c r="A31" s="161"/>
      <c r="B31" s="47"/>
      <c r="C31" s="47"/>
      <c r="D31" s="47"/>
      <c r="E31" s="136"/>
      <c r="F31" s="47"/>
      <c r="G31" s="48" t="s">
        <v>57</v>
      </c>
      <c r="H31" s="49"/>
      <c r="I31" s="50"/>
      <c r="J31" s="50"/>
      <c r="K31" s="50"/>
      <c r="L31" s="51"/>
      <c r="M31" s="44">
        <v>10.251608648257056</v>
      </c>
      <c r="N31" s="44">
        <v>15.889993404798439</v>
      </c>
      <c r="O31" s="44">
        <v>-5.6383847565413809</v>
      </c>
    </row>
    <row r="32" spans="1:15" ht="14.25">
      <c r="A32" s="161"/>
      <c r="B32" s="136"/>
      <c r="C32" s="136"/>
      <c r="D32" s="136"/>
      <c r="E32" s="47"/>
      <c r="F32" s="47" t="s">
        <v>58</v>
      </c>
      <c r="G32" s="48"/>
      <c r="H32" s="49"/>
      <c r="I32" s="50"/>
      <c r="J32" s="50"/>
      <c r="K32" s="50"/>
      <c r="L32" s="51"/>
      <c r="M32" s="44">
        <v>8.5430072068808798</v>
      </c>
      <c r="N32" s="44">
        <v>1.5377412972385585</v>
      </c>
      <c r="O32" s="44">
        <v>7.0052659096423211</v>
      </c>
    </row>
    <row r="33" spans="1:15" ht="14.25">
      <c r="A33" s="161"/>
      <c r="B33" s="47"/>
      <c r="C33" s="47"/>
      <c r="D33" s="47"/>
      <c r="E33" s="136"/>
      <c r="F33" s="47"/>
      <c r="G33" s="48" t="s">
        <v>59</v>
      </c>
      <c r="H33" s="49"/>
      <c r="I33" s="50"/>
      <c r="J33" s="50"/>
      <c r="K33" s="50"/>
      <c r="L33" s="51"/>
      <c r="M33" s="44">
        <v>6.8344057655047044</v>
      </c>
      <c r="N33" s="44">
        <v>1.0251608648257056</v>
      </c>
      <c r="O33" s="44">
        <v>5.8092449006789986</v>
      </c>
    </row>
    <row r="34" spans="1:15" ht="14.25">
      <c r="A34" s="161"/>
      <c r="B34" s="47"/>
      <c r="C34" s="47"/>
      <c r="D34" s="47"/>
      <c r="E34" s="136"/>
      <c r="F34" s="47"/>
      <c r="G34" s="48" t="s">
        <v>60</v>
      </c>
      <c r="H34" s="49"/>
      <c r="I34" s="50"/>
      <c r="J34" s="50"/>
      <c r="K34" s="50"/>
      <c r="L34" s="51"/>
      <c r="M34" s="44">
        <v>1.7086014413761761</v>
      </c>
      <c r="N34" s="44">
        <v>0.51258043241285278</v>
      </c>
      <c r="O34" s="44">
        <v>1.1960210089633232</v>
      </c>
    </row>
    <row r="35" spans="1:15" ht="14.25">
      <c r="A35" s="161"/>
      <c r="B35" s="136"/>
      <c r="C35" s="136"/>
      <c r="D35" s="136"/>
      <c r="E35" s="47"/>
      <c r="F35" s="47" t="s">
        <v>61</v>
      </c>
      <c r="G35" s="48"/>
      <c r="H35" s="49"/>
      <c r="I35" s="50"/>
      <c r="J35" s="50"/>
      <c r="K35" s="50"/>
      <c r="L35" s="51"/>
      <c r="M35" s="44">
        <v>5.125804324128528</v>
      </c>
      <c r="N35" s="44">
        <v>47.328259926120076</v>
      </c>
      <c r="O35" s="44">
        <v>-42.202455601991545</v>
      </c>
    </row>
    <row r="36" spans="1:15" ht="14.25">
      <c r="A36" s="161"/>
      <c r="B36" s="136"/>
      <c r="C36" s="136"/>
      <c r="D36" s="136"/>
      <c r="E36" s="47"/>
      <c r="F36" s="47" t="s">
        <v>67</v>
      </c>
      <c r="G36" s="48"/>
      <c r="H36" s="49"/>
      <c r="I36" s="50"/>
      <c r="J36" s="50"/>
      <c r="K36" s="50"/>
      <c r="L36" s="51"/>
      <c r="M36" s="44">
        <v>54.675246124037635</v>
      </c>
      <c r="N36" s="44">
        <v>18.794615855137938</v>
      </c>
      <c r="O36" s="44">
        <v>35.880630268899701</v>
      </c>
    </row>
    <row r="37" spans="1:15" ht="14.25">
      <c r="A37" s="161"/>
      <c r="B37" s="136"/>
      <c r="C37" s="136"/>
      <c r="D37" s="136"/>
      <c r="E37" s="47"/>
      <c r="F37" s="47" t="s">
        <v>68</v>
      </c>
      <c r="G37" s="110"/>
      <c r="H37" s="49"/>
      <c r="I37" s="50"/>
      <c r="J37" s="50"/>
      <c r="K37" s="50"/>
      <c r="L37" s="51"/>
      <c r="M37" s="44">
        <v>0</v>
      </c>
      <c r="N37" s="44">
        <v>0</v>
      </c>
      <c r="O37" s="44">
        <v>0</v>
      </c>
    </row>
    <row r="38" spans="1:15" ht="14.25">
      <c r="A38" s="161"/>
      <c r="B38" s="136"/>
      <c r="C38" s="136"/>
      <c r="D38" s="136"/>
      <c r="E38" s="47"/>
      <c r="F38" s="47" t="s">
        <v>71</v>
      </c>
      <c r="G38" s="48"/>
      <c r="H38" s="49"/>
      <c r="I38" s="50"/>
      <c r="J38" s="50"/>
      <c r="K38" s="50"/>
      <c r="L38" s="51"/>
      <c r="M38" s="44">
        <v>2.562902162064264</v>
      </c>
      <c r="N38" s="44">
        <v>9.3973079275689688</v>
      </c>
      <c r="O38" s="44">
        <v>-6.8344057655047044</v>
      </c>
    </row>
    <row r="39" spans="1:15" ht="14.25">
      <c r="A39" s="161"/>
      <c r="B39" s="136"/>
      <c r="C39" s="136"/>
      <c r="D39" s="136"/>
      <c r="E39" s="47"/>
      <c r="F39" s="47" t="s">
        <v>72</v>
      </c>
      <c r="G39" s="48"/>
      <c r="H39" s="49"/>
      <c r="I39" s="50"/>
      <c r="J39" s="50"/>
      <c r="K39" s="50"/>
      <c r="L39" s="51"/>
      <c r="M39" s="44">
        <v>447.65357764055813</v>
      </c>
      <c r="N39" s="44">
        <v>31.609126665459257</v>
      </c>
      <c r="O39" s="44">
        <v>416.04445097509887</v>
      </c>
    </row>
    <row r="40" spans="1:15" ht="14.25">
      <c r="A40" s="161"/>
      <c r="B40" s="47"/>
      <c r="C40" s="47"/>
      <c r="D40" s="47"/>
      <c r="E40" s="136"/>
      <c r="F40" s="47"/>
      <c r="G40" s="48" t="s">
        <v>73</v>
      </c>
      <c r="H40" s="49"/>
      <c r="I40" s="50"/>
      <c r="J40" s="50"/>
      <c r="K40" s="50"/>
      <c r="L40" s="51"/>
      <c r="M40" s="44">
        <v>34.172028827523519</v>
      </c>
      <c r="N40" s="44">
        <v>0.85430072068808804</v>
      </c>
      <c r="O40" s="44">
        <v>33.317728106835432</v>
      </c>
    </row>
    <row r="41" spans="1:15" ht="14.25">
      <c r="A41" s="161"/>
      <c r="B41" s="47"/>
      <c r="C41" s="47"/>
      <c r="D41" s="47"/>
      <c r="E41" s="136"/>
      <c r="F41" s="47"/>
      <c r="G41" s="48" t="s">
        <v>76</v>
      </c>
      <c r="H41" s="49"/>
      <c r="I41" s="50"/>
      <c r="J41" s="50"/>
      <c r="K41" s="50"/>
      <c r="L41" s="51"/>
      <c r="M41" s="44">
        <v>17.08601441376176</v>
      </c>
      <c r="N41" s="44">
        <v>0</v>
      </c>
      <c r="O41" s="44">
        <v>17.08601441376176</v>
      </c>
    </row>
    <row r="42" spans="1:15" ht="14.25">
      <c r="A42" s="161"/>
      <c r="B42" s="47"/>
      <c r="C42" s="47"/>
      <c r="D42" s="47"/>
      <c r="E42" s="136"/>
      <c r="F42" s="47"/>
      <c r="G42" s="48" t="s">
        <v>77</v>
      </c>
      <c r="H42" s="49"/>
      <c r="I42" s="50"/>
      <c r="J42" s="50"/>
      <c r="K42" s="50"/>
      <c r="L42" s="51"/>
      <c r="M42" s="44">
        <v>396.39553439927283</v>
      </c>
      <c r="N42" s="44">
        <v>30.75482594477117</v>
      </c>
      <c r="O42" s="44">
        <v>365.64070845450169</v>
      </c>
    </row>
    <row r="43" spans="1:15" ht="14.25">
      <c r="A43" s="161"/>
      <c r="B43" s="47"/>
      <c r="C43" s="47"/>
      <c r="D43" s="47"/>
      <c r="E43" s="136"/>
      <c r="F43" s="47"/>
      <c r="G43" s="48" t="s">
        <v>78</v>
      </c>
      <c r="H43" s="49"/>
      <c r="I43" s="50"/>
      <c r="J43" s="50"/>
      <c r="K43" s="50"/>
      <c r="L43" s="51"/>
      <c r="M43" s="44"/>
      <c r="N43" s="21"/>
      <c r="O43" s="21"/>
    </row>
    <row r="44" spans="1:15" ht="14.25">
      <c r="A44" s="161"/>
      <c r="B44" s="136"/>
      <c r="C44" s="136"/>
      <c r="D44" s="136"/>
      <c r="E44" s="47"/>
      <c r="F44" s="47" t="s">
        <v>94</v>
      </c>
      <c r="G44" s="48"/>
      <c r="H44" s="49"/>
      <c r="I44" s="50"/>
      <c r="J44" s="50"/>
      <c r="K44" s="50"/>
      <c r="L44" s="51"/>
      <c r="M44" s="44">
        <v>3.9297833151652046</v>
      </c>
      <c r="N44" s="44">
        <v>7.8595666303304093</v>
      </c>
      <c r="O44" s="44">
        <v>-3.9297833151652046</v>
      </c>
    </row>
    <row r="45" spans="1:15" ht="14.25">
      <c r="A45" s="161"/>
      <c r="B45" s="47"/>
      <c r="C45" s="47"/>
      <c r="D45" s="47"/>
      <c r="E45" s="136"/>
      <c r="F45" s="47"/>
      <c r="G45" s="48" t="s">
        <v>149</v>
      </c>
      <c r="H45" s="49"/>
      <c r="I45" s="50"/>
      <c r="J45" s="50"/>
      <c r="K45" s="50"/>
      <c r="L45" s="51"/>
      <c r="M45" s="44">
        <v>0.85430072068808804</v>
      </c>
      <c r="N45" s="44">
        <v>4.2715036034404399</v>
      </c>
      <c r="O45" s="44">
        <v>-3.4172028827523522</v>
      </c>
    </row>
    <row r="46" spans="1:15" ht="14.25">
      <c r="A46" s="161"/>
      <c r="B46" s="47"/>
      <c r="C46" s="47"/>
      <c r="D46" s="47"/>
      <c r="E46" s="136"/>
      <c r="F46" s="47"/>
      <c r="G46" s="48" t="s">
        <v>96</v>
      </c>
      <c r="H46" s="49"/>
      <c r="I46" s="50"/>
      <c r="J46" s="50"/>
      <c r="K46" s="50"/>
      <c r="L46" s="51"/>
      <c r="M46" s="44">
        <v>3.0754825944771169</v>
      </c>
      <c r="N46" s="44">
        <v>3.5880630268899698</v>
      </c>
      <c r="O46" s="44">
        <v>-0.51258043241285278</v>
      </c>
    </row>
    <row r="47" spans="1:15" ht="14.25">
      <c r="A47" s="161"/>
      <c r="B47" s="136"/>
      <c r="C47" s="136"/>
      <c r="D47" s="136"/>
      <c r="E47" s="47"/>
      <c r="F47" s="47" t="s">
        <v>97</v>
      </c>
      <c r="G47" s="48"/>
      <c r="H47" s="49"/>
      <c r="I47" s="50"/>
      <c r="J47" s="50"/>
      <c r="K47" s="50"/>
      <c r="L47" s="51"/>
      <c r="M47" s="44">
        <v>213.40432002788441</v>
      </c>
      <c r="N47" s="44">
        <v>14.181391963422262</v>
      </c>
      <c r="O47" s="44">
        <v>199.22292806446211</v>
      </c>
    </row>
    <row r="48" spans="1:15" ht="14.25">
      <c r="A48" s="161"/>
      <c r="B48" s="47"/>
      <c r="C48" s="47"/>
      <c r="D48" s="47"/>
      <c r="F48" s="136" t="s">
        <v>150</v>
      </c>
      <c r="G48" s="48"/>
      <c r="H48" s="49"/>
      <c r="I48" s="50"/>
      <c r="J48" s="50"/>
      <c r="K48" s="50"/>
      <c r="L48" s="51"/>
      <c r="M48" s="44">
        <v>0</v>
      </c>
      <c r="N48" s="44">
        <v>0</v>
      </c>
      <c r="O48" s="44">
        <v>0</v>
      </c>
    </row>
    <row r="49" spans="1:15" ht="14.25">
      <c r="A49" s="161"/>
      <c r="B49" s="180"/>
      <c r="C49" s="181"/>
      <c r="D49" s="181"/>
      <c r="E49" s="182"/>
      <c r="F49" s="183"/>
      <c r="G49" s="94"/>
      <c r="H49" s="95"/>
      <c r="I49" s="96"/>
      <c r="J49" s="96"/>
      <c r="K49" s="96"/>
      <c r="L49" s="97"/>
      <c r="M49" s="172"/>
      <c r="N49" s="173"/>
      <c r="O49" s="173"/>
    </row>
    <row r="50" spans="1:15" ht="15">
      <c r="A50" s="161"/>
      <c r="B50" s="229" t="s">
        <v>3</v>
      </c>
      <c r="C50" s="230"/>
      <c r="D50" s="230"/>
      <c r="E50" s="230"/>
      <c r="F50" s="230"/>
      <c r="G50" s="231"/>
      <c r="H50" s="232"/>
      <c r="I50" s="233"/>
      <c r="J50" s="231"/>
      <c r="K50" s="231"/>
      <c r="L50" s="234"/>
      <c r="M50" s="237" t="s">
        <v>4</v>
      </c>
      <c r="N50" s="237" t="s">
        <v>5</v>
      </c>
      <c r="O50" s="238" t="s">
        <v>6</v>
      </c>
    </row>
    <row r="51" spans="1:15" ht="15">
      <c r="A51" s="142"/>
      <c r="B51" s="184"/>
      <c r="C51" s="184"/>
      <c r="D51" s="184"/>
      <c r="E51" s="184"/>
      <c r="F51" s="184"/>
      <c r="G51" s="185"/>
      <c r="H51" s="186"/>
      <c r="I51" s="187"/>
      <c r="J51" s="185"/>
      <c r="K51" s="185"/>
      <c r="L51" s="142"/>
      <c r="M51" s="188"/>
      <c r="N51" s="189"/>
      <c r="O51" s="189"/>
    </row>
    <row r="52" spans="1:15" ht="15">
      <c r="A52" s="161"/>
      <c r="B52" s="47"/>
      <c r="C52" s="47"/>
      <c r="D52" s="47"/>
      <c r="E52" s="190" t="s">
        <v>101</v>
      </c>
      <c r="F52" s="47"/>
      <c r="G52" s="48"/>
      <c r="H52" s="49"/>
      <c r="I52" s="50"/>
      <c r="J52" s="50"/>
      <c r="K52" s="50"/>
      <c r="L52" s="51"/>
      <c r="M52" s="44">
        <v>343.08716942833615</v>
      </c>
      <c r="N52" s="44">
        <v>525.05322293489894</v>
      </c>
      <c r="O52" s="44">
        <v>-181.96605350656276</v>
      </c>
    </row>
    <row r="53" spans="1:15" ht="14.25">
      <c r="A53" s="161"/>
      <c r="B53" s="47"/>
      <c r="C53" s="47"/>
      <c r="D53" s="47"/>
      <c r="E53" s="136"/>
      <c r="F53" s="47" t="s">
        <v>102</v>
      </c>
      <c r="G53" s="48"/>
      <c r="H53" s="49"/>
      <c r="I53" s="50"/>
      <c r="J53" s="50"/>
      <c r="K53" s="50"/>
      <c r="L53" s="51"/>
      <c r="M53" s="44">
        <v>37.589231710275875</v>
      </c>
      <c r="N53" s="44">
        <v>36.734930989587788</v>
      </c>
      <c r="O53" s="44">
        <v>0.85430072068808804</v>
      </c>
    </row>
    <row r="54" spans="1:15" ht="14.25">
      <c r="A54" s="161"/>
      <c r="B54" s="47"/>
      <c r="C54" s="47"/>
      <c r="D54" s="47"/>
      <c r="E54" s="136"/>
      <c r="F54" s="47" t="s">
        <v>103</v>
      </c>
      <c r="G54" s="48"/>
      <c r="H54" s="49"/>
      <c r="I54" s="50"/>
      <c r="J54" s="50"/>
      <c r="K54" s="50"/>
      <c r="L54" s="51"/>
      <c r="M54" s="44">
        <v>305.49793771806031</v>
      </c>
      <c r="N54" s="44">
        <v>488.31829194531116</v>
      </c>
      <c r="O54" s="44">
        <v>-182.82035422725085</v>
      </c>
    </row>
    <row r="55" spans="1:15" ht="14.25">
      <c r="A55" s="161"/>
      <c r="B55" s="47"/>
      <c r="C55" s="47"/>
      <c r="D55" s="47"/>
      <c r="E55" s="136"/>
      <c r="F55" s="47"/>
      <c r="G55" s="48" t="s">
        <v>104</v>
      </c>
      <c r="H55" s="49"/>
      <c r="I55" s="50"/>
      <c r="J55" s="50"/>
      <c r="K55" s="50"/>
      <c r="L55" s="51"/>
      <c r="M55" s="44"/>
      <c r="N55" s="21"/>
      <c r="O55" s="21"/>
    </row>
    <row r="56" spans="1:15" ht="14.25">
      <c r="A56" s="161"/>
      <c r="B56" s="47"/>
      <c r="C56" s="47"/>
      <c r="D56" s="47"/>
      <c r="E56" s="136"/>
      <c r="F56" s="47"/>
      <c r="G56" s="48"/>
      <c r="H56" s="49" t="s">
        <v>105</v>
      </c>
      <c r="I56" s="50"/>
      <c r="J56" s="50"/>
      <c r="K56" s="50"/>
      <c r="L56" s="51"/>
      <c r="M56" s="44">
        <v>2.562902162064264</v>
      </c>
      <c r="N56" s="44">
        <v>187.94615855137937</v>
      </c>
      <c r="O56" s="44">
        <v>-185.38325638931511</v>
      </c>
    </row>
    <row r="57" spans="1:15" ht="14.25">
      <c r="A57" s="161"/>
      <c r="B57" s="47"/>
      <c r="C57" s="47"/>
      <c r="D57" s="47"/>
      <c r="E57" s="136"/>
      <c r="F57" s="47"/>
      <c r="G57" s="48"/>
      <c r="H57" s="49" t="s">
        <v>106</v>
      </c>
      <c r="I57" s="50"/>
      <c r="J57" s="50"/>
      <c r="K57" s="50"/>
      <c r="L57" s="51"/>
      <c r="M57" s="44">
        <v>68.514917799184659</v>
      </c>
      <c r="N57" s="44">
        <v>55.529546844725722</v>
      </c>
      <c r="O57" s="44">
        <v>12.985370954458938</v>
      </c>
    </row>
    <row r="58" spans="1:15" ht="14.25">
      <c r="A58" s="161"/>
      <c r="B58" s="47"/>
      <c r="C58" s="47"/>
      <c r="D58" s="47"/>
      <c r="E58" s="136"/>
      <c r="F58" s="47"/>
      <c r="G58" s="48"/>
      <c r="H58" s="49"/>
      <c r="I58" s="50"/>
      <c r="J58" s="50"/>
      <c r="K58" s="50"/>
      <c r="L58" s="51"/>
      <c r="M58" s="166"/>
      <c r="N58" s="85"/>
      <c r="O58" s="85"/>
    </row>
    <row r="59" spans="1:15" ht="15">
      <c r="A59" s="161"/>
      <c r="B59" s="136"/>
      <c r="C59" s="136"/>
      <c r="D59" s="136"/>
      <c r="E59" s="108" t="s">
        <v>107</v>
      </c>
      <c r="F59" s="47"/>
      <c r="G59" s="48"/>
      <c r="H59" s="49"/>
      <c r="I59" s="50"/>
      <c r="J59" s="50"/>
      <c r="K59" s="50"/>
      <c r="L59" s="51"/>
      <c r="M59" s="44">
        <v>47.84084035853293</v>
      </c>
      <c r="N59" s="44">
        <v>8.5430072068808798</v>
      </c>
      <c r="O59" s="44">
        <v>39.29783315165205</v>
      </c>
    </row>
    <row r="60" spans="1:15" ht="14.25">
      <c r="A60" s="161"/>
      <c r="B60" s="47"/>
      <c r="C60" s="47"/>
      <c r="D60" s="47"/>
      <c r="E60" s="136"/>
      <c r="F60" s="47" t="s">
        <v>108</v>
      </c>
      <c r="G60" s="48"/>
      <c r="H60" s="49"/>
      <c r="I60" s="50"/>
      <c r="J60" s="50"/>
      <c r="K60" s="50"/>
      <c r="L60" s="51"/>
      <c r="M60" s="44">
        <v>15.377412972385585</v>
      </c>
      <c r="N60" s="44">
        <v>0</v>
      </c>
      <c r="O60" s="44">
        <v>15.377412972385585</v>
      </c>
    </row>
    <row r="61" spans="1:15" ht="14.25">
      <c r="A61" s="161"/>
      <c r="B61" s="47"/>
      <c r="C61" s="47"/>
      <c r="D61" s="47"/>
      <c r="E61" s="136"/>
      <c r="F61" s="47" t="s">
        <v>109</v>
      </c>
      <c r="G61" s="48"/>
      <c r="H61" s="49"/>
      <c r="I61" s="50"/>
      <c r="J61" s="50"/>
      <c r="K61" s="50"/>
      <c r="L61" s="51"/>
      <c r="M61" s="44">
        <v>32.463427386147345</v>
      </c>
      <c r="N61" s="44">
        <v>8.5430072068808798</v>
      </c>
      <c r="O61" s="44">
        <v>23.920420179266465</v>
      </c>
    </row>
    <row r="62" spans="1:15" ht="14.25">
      <c r="A62" s="161"/>
      <c r="B62" s="180"/>
      <c r="C62" s="181"/>
      <c r="D62" s="181"/>
      <c r="E62" s="181"/>
      <c r="F62" s="183"/>
      <c r="G62" s="94"/>
      <c r="H62" s="95"/>
      <c r="I62" s="96"/>
      <c r="J62" s="96"/>
      <c r="K62" s="96"/>
      <c r="L62" s="97"/>
      <c r="M62" s="172"/>
      <c r="N62" s="173"/>
      <c r="O62" s="173"/>
    </row>
    <row r="63" spans="1:15" ht="15">
      <c r="A63" s="191"/>
      <c r="B63" s="163" t="s">
        <v>112</v>
      </c>
      <c r="C63" s="47"/>
      <c r="D63" s="47"/>
      <c r="E63" s="136"/>
      <c r="F63" s="47"/>
      <c r="G63" s="48"/>
      <c r="H63" s="49"/>
      <c r="I63" s="50"/>
      <c r="J63" s="48"/>
      <c r="K63" s="48"/>
      <c r="L63" s="51"/>
      <c r="M63" s="44"/>
      <c r="N63" s="21"/>
      <c r="O63" s="44">
        <v>218.3592642078753</v>
      </c>
    </row>
    <row r="64" spans="1:15" ht="15">
      <c r="A64" s="191"/>
      <c r="B64" s="163"/>
      <c r="C64" s="163" t="s">
        <v>113</v>
      </c>
      <c r="D64" s="163"/>
      <c r="E64" s="156"/>
      <c r="F64" s="163"/>
      <c r="G64" s="192"/>
      <c r="H64" s="193"/>
      <c r="I64" s="194"/>
      <c r="J64" s="192"/>
      <c r="K64" s="192"/>
      <c r="L64" s="195"/>
      <c r="M64" s="44">
        <v>0</v>
      </c>
      <c r="N64" s="44">
        <v>0</v>
      </c>
      <c r="O64" s="44">
        <v>0</v>
      </c>
    </row>
    <row r="65" spans="1:15" ht="15">
      <c r="A65" s="191"/>
      <c r="B65" s="163"/>
      <c r="C65" s="163" t="s">
        <v>158</v>
      </c>
      <c r="D65" s="163"/>
      <c r="E65" s="156"/>
      <c r="F65" s="163"/>
      <c r="G65" s="192"/>
      <c r="H65" s="193"/>
      <c r="I65" s="194"/>
      <c r="J65" s="192"/>
      <c r="K65" s="192"/>
      <c r="L65" s="195"/>
      <c r="M65" s="44"/>
      <c r="N65" s="21"/>
      <c r="O65" s="44">
        <v>218.3592642078753</v>
      </c>
    </row>
    <row r="66" spans="1:15" ht="15">
      <c r="A66" s="191"/>
      <c r="B66" s="163"/>
      <c r="C66" s="47"/>
      <c r="D66" s="47" t="s">
        <v>115</v>
      </c>
      <c r="E66" s="136"/>
      <c r="F66" s="47"/>
      <c r="G66" s="48"/>
      <c r="H66" s="49"/>
      <c r="I66" s="50"/>
      <c r="J66" s="48"/>
      <c r="K66" s="48"/>
      <c r="L66" s="51"/>
      <c r="M66" s="44"/>
      <c r="N66" s="21"/>
      <c r="O66" s="44">
        <v>278.3311748001791</v>
      </c>
    </row>
    <row r="67" spans="1:15" ht="15">
      <c r="A67" s="191"/>
      <c r="B67" s="163"/>
      <c r="C67" s="47"/>
      <c r="D67" s="47"/>
      <c r="E67" s="136" t="s">
        <v>116</v>
      </c>
      <c r="F67" s="47"/>
      <c r="G67" s="48"/>
      <c r="H67" s="49"/>
      <c r="I67" s="50"/>
      <c r="J67" s="48"/>
      <c r="K67" s="48"/>
      <c r="L67" s="51"/>
      <c r="M67" s="44"/>
      <c r="N67" s="21"/>
      <c r="O67" s="44">
        <v>-12.131070233770849</v>
      </c>
    </row>
    <row r="68" spans="1:15" ht="15">
      <c r="A68" s="191"/>
      <c r="B68" s="163"/>
      <c r="C68" s="47"/>
      <c r="D68" s="47"/>
      <c r="E68" s="136" t="s">
        <v>117</v>
      </c>
      <c r="F68" s="47"/>
      <c r="G68" s="48"/>
      <c r="H68" s="49"/>
      <c r="I68" s="50"/>
      <c r="J68" s="48"/>
      <c r="K68" s="48"/>
      <c r="L68" s="51"/>
      <c r="M68" s="44"/>
      <c r="N68" s="21"/>
      <c r="O68" s="44">
        <v>290.46224503394996</v>
      </c>
    </row>
    <row r="69" spans="1:15" ht="15">
      <c r="A69" s="191"/>
      <c r="B69" s="163"/>
      <c r="C69" s="47"/>
      <c r="D69" s="47" t="s">
        <v>118</v>
      </c>
      <c r="E69" s="136"/>
      <c r="F69" s="47"/>
      <c r="G69" s="48"/>
      <c r="H69" s="49"/>
      <c r="I69" s="50"/>
      <c r="J69" s="48"/>
      <c r="K69" s="48"/>
      <c r="L69" s="51"/>
      <c r="M69" s="44"/>
      <c r="N69" s="21"/>
      <c r="O69" s="44">
        <v>-106.61672994187339</v>
      </c>
    </row>
    <row r="70" spans="1:15" ht="15">
      <c r="A70" s="191"/>
      <c r="B70" s="163"/>
      <c r="C70" s="47"/>
      <c r="D70" s="47"/>
      <c r="E70" s="136" t="s">
        <v>119</v>
      </c>
      <c r="F70" s="47"/>
      <c r="G70" s="48"/>
      <c r="H70" s="49"/>
      <c r="I70" s="50"/>
      <c r="J70" s="48"/>
      <c r="K70" s="48"/>
      <c r="L70" s="51"/>
      <c r="M70" s="44"/>
      <c r="N70" s="21"/>
      <c r="O70" s="44">
        <v>-85.430072068808798</v>
      </c>
    </row>
    <row r="71" spans="1:15" ht="15">
      <c r="A71" s="191"/>
      <c r="B71" s="163"/>
      <c r="C71" s="47"/>
      <c r="D71" s="47"/>
      <c r="E71" s="136" t="s">
        <v>120</v>
      </c>
      <c r="F71" s="47"/>
      <c r="G71" s="48"/>
      <c r="H71" s="49"/>
      <c r="I71" s="50"/>
      <c r="J71" s="48"/>
      <c r="K71" s="48"/>
      <c r="L71" s="51"/>
      <c r="M71" s="44"/>
      <c r="N71" s="21"/>
      <c r="O71" s="44">
        <v>-21.186657873064583</v>
      </c>
    </row>
    <row r="72" spans="1:15" ht="15">
      <c r="A72" s="191"/>
      <c r="B72" s="163"/>
      <c r="C72" s="47"/>
      <c r="D72" s="136" t="s">
        <v>155</v>
      </c>
      <c r="E72" s="136"/>
      <c r="F72" s="47"/>
      <c r="G72" s="48"/>
      <c r="H72" s="49"/>
      <c r="I72" s="50"/>
      <c r="J72" s="48"/>
      <c r="K72" s="48"/>
      <c r="L72" s="51"/>
      <c r="M72" s="44"/>
      <c r="N72" s="21"/>
      <c r="O72" s="44">
        <v>0</v>
      </c>
    </row>
    <row r="73" spans="1:15" ht="15">
      <c r="A73" s="191"/>
      <c r="B73" s="163"/>
      <c r="C73" s="47"/>
      <c r="D73" s="47" t="s">
        <v>122</v>
      </c>
      <c r="E73" s="136"/>
      <c r="F73" s="47"/>
      <c r="G73" s="48"/>
      <c r="H73" s="49"/>
      <c r="I73" s="50"/>
      <c r="J73" s="48"/>
      <c r="K73" s="48"/>
      <c r="L73" s="51"/>
      <c r="M73" s="44"/>
      <c r="N73" s="21"/>
      <c r="O73" s="44">
        <v>-234.07839746853611</v>
      </c>
    </row>
    <row r="74" spans="1:15" ht="15">
      <c r="A74" s="191"/>
      <c r="B74" s="163"/>
      <c r="C74" s="47"/>
      <c r="D74" s="47"/>
      <c r="E74" s="136" t="s">
        <v>157</v>
      </c>
      <c r="F74" s="47"/>
      <c r="G74" s="48"/>
      <c r="H74" s="49"/>
      <c r="I74" s="50"/>
      <c r="J74" s="48"/>
      <c r="K74" s="48"/>
      <c r="L74" s="51"/>
      <c r="M74" s="44"/>
      <c r="N74" s="21"/>
      <c r="O74" s="44">
        <v>-898.7243581638686</v>
      </c>
    </row>
    <row r="75" spans="1:15" ht="15">
      <c r="A75" s="191"/>
      <c r="B75" s="163"/>
      <c r="C75" s="47"/>
      <c r="D75" s="47"/>
      <c r="E75" s="136" t="s">
        <v>159</v>
      </c>
      <c r="F75" s="47"/>
      <c r="G75" s="48"/>
      <c r="H75" s="49"/>
      <c r="I75" s="50"/>
      <c r="J75" s="48"/>
      <c r="K75" s="48"/>
      <c r="L75" s="51"/>
      <c r="M75" s="44"/>
      <c r="N75" s="21"/>
      <c r="O75" s="44">
        <v>664.64596069533252</v>
      </c>
    </row>
    <row r="76" spans="1:15" ht="14.25">
      <c r="A76" s="191"/>
      <c r="B76" s="47"/>
      <c r="C76" s="47"/>
      <c r="D76" s="47" t="s">
        <v>123</v>
      </c>
      <c r="E76" s="136"/>
      <c r="F76" s="47"/>
      <c r="G76" s="48"/>
      <c r="H76" s="49"/>
      <c r="I76" s="50"/>
      <c r="J76" s="110"/>
      <c r="K76" s="110"/>
      <c r="L76" s="51"/>
      <c r="M76" s="44"/>
      <c r="N76" s="21"/>
      <c r="O76" s="44">
        <v>280.72321681810575</v>
      </c>
    </row>
    <row r="77" spans="1:15" ht="14.25">
      <c r="A77" s="191"/>
      <c r="B77" s="47"/>
      <c r="C77" s="47"/>
      <c r="D77" s="47"/>
      <c r="E77" s="136"/>
      <c r="F77" s="47"/>
      <c r="G77" s="48"/>
      <c r="H77" s="49"/>
      <c r="I77" s="50"/>
      <c r="J77" s="110"/>
      <c r="K77" s="110"/>
      <c r="L77" s="51"/>
      <c r="M77" s="131"/>
      <c r="N77" s="115"/>
      <c r="O77" s="115"/>
    </row>
    <row r="78" spans="1:15" ht="15">
      <c r="A78" s="191"/>
      <c r="B78" s="163" t="s">
        <v>124</v>
      </c>
      <c r="C78" s="47"/>
      <c r="D78" s="47"/>
      <c r="E78" s="47"/>
      <c r="F78" s="47"/>
      <c r="G78" s="48"/>
      <c r="H78" s="49"/>
      <c r="I78" s="50"/>
      <c r="J78" s="48"/>
      <c r="K78" s="48"/>
      <c r="L78" s="121"/>
      <c r="M78" s="44"/>
      <c r="N78" s="21"/>
      <c r="O78" s="44">
        <v>-59.801050448165874</v>
      </c>
    </row>
    <row r="79" spans="1:15" ht="15">
      <c r="A79" s="143"/>
      <c r="B79" s="196"/>
      <c r="C79" s="196"/>
      <c r="D79" s="196"/>
      <c r="E79" s="144"/>
      <c r="F79" s="144"/>
      <c r="G79" s="140"/>
      <c r="H79" s="145"/>
      <c r="I79" s="146"/>
      <c r="J79" s="140"/>
      <c r="K79" s="140"/>
      <c r="L79" s="147"/>
      <c r="M79" s="223"/>
      <c r="N79" s="224"/>
      <c r="O79" s="224"/>
    </row>
    <row r="80" spans="1:15" ht="14.25">
      <c r="A80" s="161"/>
      <c r="B80" s="181"/>
      <c r="C80" s="181"/>
      <c r="D80" s="181"/>
      <c r="E80" s="183"/>
      <c r="F80" s="181"/>
      <c r="G80" s="94"/>
      <c r="H80" s="95"/>
      <c r="I80" s="96"/>
      <c r="J80" s="94"/>
      <c r="K80" s="94"/>
      <c r="L80" s="197"/>
      <c r="M80" s="198"/>
      <c r="N80" s="199"/>
      <c r="O80" s="199"/>
    </row>
    <row r="81" spans="1:15" ht="14.25">
      <c r="A81" s="107"/>
      <c r="B81" s="47"/>
      <c r="C81" s="47"/>
      <c r="D81" s="47"/>
      <c r="E81" s="136"/>
      <c r="F81" s="47"/>
      <c r="G81" s="48"/>
      <c r="H81" s="49"/>
      <c r="I81" s="50"/>
      <c r="J81" s="48"/>
      <c r="K81" s="48"/>
      <c r="L81" s="48"/>
      <c r="M81" s="110"/>
      <c r="N81" s="110"/>
      <c r="O81" s="110"/>
    </row>
    <row r="83" spans="1:15">
      <c r="A83" s="133" t="s">
        <v>148</v>
      </c>
    </row>
  </sheetData>
  <mergeCells count="1">
    <mergeCell ref="B2:O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4.25">
      <c r="A4" s="4"/>
      <c r="B4" s="240" t="s">
        <v>2</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1996</v>
      </c>
      <c r="M5" s="2"/>
      <c r="N5" s="4"/>
      <c r="O5" s="29"/>
      <c r="P5" s="2" t="s">
        <v>0</v>
      </c>
    </row>
    <row r="6" spans="1:16" ht="14.25">
      <c r="B6" s="260"/>
      <c r="C6" s="93"/>
      <c r="D6" s="93"/>
      <c r="E6" s="93"/>
      <c r="F6" s="93"/>
      <c r="G6" s="92"/>
      <c r="H6" s="261"/>
      <c r="I6" s="262"/>
      <c r="J6" s="92"/>
      <c r="K6" s="92"/>
      <c r="L6" s="92"/>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20"/>
      <c r="M9" s="21">
        <v>2176.2410000000004</v>
      </c>
      <c r="N9" s="22">
        <v>2391.596</v>
      </c>
      <c r="O9" s="21">
        <v>-215.35499999999999</v>
      </c>
      <c r="P9" s="2" t="s">
        <v>0</v>
      </c>
    </row>
    <row r="10" spans="1:16" ht="15">
      <c r="A10" s="7"/>
      <c r="B10" s="23"/>
      <c r="C10" s="24"/>
      <c r="D10" s="24"/>
      <c r="E10" s="25"/>
      <c r="F10" s="26"/>
      <c r="G10" s="2"/>
      <c r="H10" s="27"/>
      <c r="I10" s="28"/>
      <c r="J10" s="2"/>
      <c r="K10" s="2"/>
      <c r="L10" s="29"/>
      <c r="M10" s="30"/>
      <c r="N10" s="30"/>
      <c r="O10" s="22"/>
      <c r="P10" s="2" t="s">
        <v>0</v>
      </c>
    </row>
    <row r="11" spans="1:16" ht="15">
      <c r="A11" s="31"/>
      <c r="B11" s="32"/>
      <c r="C11" s="33" t="s">
        <v>8</v>
      </c>
      <c r="D11" s="33"/>
      <c r="E11" s="34"/>
      <c r="F11" s="34"/>
      <c r="G11" s="35"/>
      <c r="H11" s="36"/>
      <c r="I11" s="37"/>
      <c r="J11" s="37"/>
      <c r="K11" s="37"/>
      <c r="L11" s="38"/>
      <c r="M11" s="22">
        <v>2156.1910000000003</v>
      </c>
      <c r="N11" s="22">
        <v>2386.9960000000001</v>
      </c>
      <c r="O11" s="22">
        <v>-230.80500000000001</v>
      </c>
      <c r="P11" s="2" t="s">
        <v>0</v>
      </c>
    </row>
    <row r="12" spans="1:16" ht="15">
      <c r="A12" s="31"/>
      <c r="B12" s="39"/>
      <c r="C12" s="33"/>
      <c r="D12" s="33"/>
      <c r="E12" s="34"/>
      <c r="F12" s="34"/>
      <c r="G12" s="35"/>
      <c r="H12" s="36"/>
      <c r="I12" s="37"/>
      <c r="J12" s="37"/>
      <c r="K12" s="37"/>
      <c r="L12" s="38"/>
      <c r="M12" s="40"/>
      <c r="N12" s="40"/>
      <c r="O12" s="41"/>
      <c r="P12" s="2" t="s">
        <v>0</v>
      </c>
    </row>
    <row r="13" spans="1:16" ht="15">
      <c r="A13" s="31"/>
      <c r="B13" s="32"/>
      <c r="C13" s="33"/>
      <c r="D13" s="33" t="s">
        <v>9</v>
      </c>
      <c r="E13" s="34"/>
      <c r="F13" s="34"/>
      <c r="G13" s="35"/>
      <c r="H13" s="36"/>
      <c r="I13" s="37"/>
      <c r="J13" s="37"/>
      <c r="K13" s="37"/>
      <c r="L13" s="38"/>
      <c r="M13" s="22">
        <v>1988.6910000000003</v>
      </c>
      <c r="N13" s="22">
        <v>2208.752</v>
      </c>
      <c r="O13" s="22">
        <v>-220.06099999999969</v>
      </c>
      <c r="P13" s="2" t="s">
        <v>0</v>
      </c>
    </row>
    <row r="14" spans="1:16" ht="14.25">
      <c r="A14" s="31"/>
      <c r="B14" s="42"/>
      <c r="C14" s="34"/>
      <c r="D14" s="34"/>
      <c r="E14" s="34"/>
      <c r="F14" s="34"/>
      <c r="G14" s="35"/>
      <c r="H14" s="36"/>
      <c r="I14" s="37"/>
      <c r="J14" s="37"/>
      <c r="K14" s="37"/>
      <c r="L14" s="38"/>
      <c r="M14" s="40"/>
      <c r="N14" s="40"/>
      <c r="O14" s="41"/>
      <c r="P14" s="2" t="s">
        <v>0</v>
      </c>
    </row>
    <row r="15" spans="1:16" ht="15">
      <c r="A15" s="31"/>
      <c r="B15" s="32"/>
      <c r="C15" s="26"/>
      <c r="D15" s="26"/>
      <c r="E15" s="43" t="s">
        <v>10</v>
      </c>
      <c r="F15" s="34"/>
      <c r="G15" s="35"/>
      <c r="H15" s="36"/>
      <c r="I15" s="37"/>
      <c r="J15" s="37"/>
      <c r="K15" s="37"/>
      <c r="L15" s="38"/>
      <c r="M15" s="22">
        <v>649.29999999999995</v>
      </c>
      <c r="N15" s="22">
        <v>1667.4</v>
      </c>
      <c r="O15" s="22">
        <v>-1018.1</v>
      </c>
      <c r="P15" s="2" t="s">
        <v>0</v>
      </c>
    </row>
    <row r="16" spans="1:16" ht="14.25">
      <c r="A16" s="31"/>
      <c r="B16" s="32"/>
      <c r="C16" s="26"/>
      <c r="D16" s="26"/>
      <c r="E16" s="34"/>
      <c r="F16" s="34" t="s">
        <v>11</v>
      </c>
      <c r="G16" s="35"/>
      <c r="H16" s="36"/>
      <c r="I16" s="37"/>
      <c r="J16" s="37"/>
      <c r="K16" s="37"/>
      <c r="L16" s="38"/>
      <c r="M16" s="22">
        <v>597.1</v>
      </c>
      <c r="N16" s="22">
        <v>1667.4</v>
      </c>
      <c r="O16" s="22">
        <v>-1070.3</v>
      </c>
      <c r="P16" s="2" t="s">
        <v>0</v>
      </c>
    </row>
    <row r="17" spans="1:16" ht="14.25">
      <c r="A17" s="31"/>
      <c r="B17" s="32"/>
      <c r="C17" s="26"/>
      <c r="D17" s="26"/>
      <c r="E17" s="34"/>
      <c r="F17" s="34" t="s">
        <v>12</v>
      </c>
      <c r="G17" s="35"/>
      <c r="H17" s="36"/>
      <c r="I17" s="37"/>
      <c r="J17" s="37"/>
      <c r="K17" s="37"/>
      <c r="L17" s="38"/>
      <c r="M17" s="22">
        <v>0</v>
      </c>
      <c r="N17" s="22">
        <v>0</v>
      </c>
      <c r="O17" s="22">
        <v>0</v>
      </c>
      <c r="P17" s="2" t="s">
        <v>0</v>
      </c>
    </row>
    <row r="18" spans="1:16" ht="14.25">
      <c r="A18" s="31"/>
      <c r="B18" s="42"/>
      <c r="C18" s="34"/>
      <c r="D18" s="34"/>
      <c r="E18" s="26"/>
      <c r="F18" s="34"/>
      <c r="G18" s="35" t="s">
        <v>13</v>
      </c>
      <c r="H18" s="36"/>
      <c r="I18" s="37"/>
      <c r="J18" s="37"/>
      <c r="K18" s="37"/>
      <c r="L18" s="38"/>
      <c r="M18" s="22">
        <v>0</v>
      </c>
      <c r="N18" s="22">
        <v>0</v>
      </c>
      <c r="O18" s="22">
        <v>0</v>
      </c>
      <c r="P18" s="2" t="s">
        <v>0</v>
      </c>
    </row>
    <row r="19" spans="1:16" ht="14.25">
      <c r="A19" s="31"/>
      <c r="B19" s="42"/>
      <c r="C19" s="34"/>
      <c r="D19" s="34"/>
      <c r="E19" s="26"/>
      <c r="F19" s="34"/>
      <c r="G19" s="35" t="s">
        <v>14</v>
      </c>
      <c r="H19" s="36"/>
      <c r="I19" s="37"/>
      <c r="J19" s="37"/>
      <c r="K19" s="37"/>
      <c r="L19" s="38"/>
      <c r="M19" s="22">
        <v>0</v>
      </c>
      <c r="N19" s="22">
        <v>0</v>
      </c>
      <c r="O19" s="22">
        <v>0</v>
      </c>
      <c r="P19" s="2" t="s">
        <v>0</v>
      </c>
    </row>
    <row r="20" spans="1:16" ht="14.25">
      <c r="A20" s="31"/>
      <c r="B20" s="32"/>
      <c r="C20" s="26"/>
      <c r="D20" s="26"/>
      <c r="E20" s="34"/>
      <c r="F20" s="34" t="s">
        <v>15</v>
      </c>
      <c r="G20" s="35"/>
      <c r="H20" s="36"/>
      <c r="I20" s="37"/>
      <c r="J20" s="37"/>
      <c r="K20" s="37"/>
      <c r="L20" s="38"/>
      <c r="M20" s="22">
        <v>0</v>
      </c>
      <c r="N20" s="22">
        <v>0</v>
      </c>
      <c r="O20" s="22">
        <v>0</v>
      </c>
      <c r="P20" s="2" t="s">
        <v>0</v>
      </c>
    </row>
    <row r="21" spans="1:16" ht="14.25">
      <c r="A21" s="31"/>
      <c r="B21" s="32"/>
      <c r="C21" s="26"/>
      <c r="D21" s="26"/>
      <c r="E21" s="34"/>
      <c r="F21" s="34" t="s">
        <v>16</v>
      </c>
      <c r="G21" s="35"/>
      <c r="H21" s="36"/>
      <c r="I21" s="37"/>
      <c r="J21" s="37"/>
      <c r="K21" s="37"/>
      <c r="L21" s="37"/>
      <c r="M21" s="44">
        <v>52.2</v>
      </c>
      <c r="N21" s="22">
        <v>0</v>
      </c>
      <c r="O21" s="22">
        <v>52.2</v>
      </c>
      <c r="P21" s="2" t="s">
        <v>0</v>
      </c>
    </row>
    <row r="22" spans="1:16" ht="14.25">
      <c r="A22" s="31"/>
      <c r="B22" s="32"/>
      <c r="C22" s="26"/>
      <c r="D22" s="26"/>
      <c r="E22" s="34"/>
      <c r="F22" s="34" t="s">
        <v>17</v>
      </c>
      <c r="G22" s="35"/>
      <c r="H22" s="36"/>
      <c r="I22" s="37"/>
      <c r="J22" s="37"/>
      <c r="K22" s="37"/>
      <c r="L22" s="38"/>
      <c r="M22" s="45">
        <v>0</v>
      </c>
      <c r="N22" s="45">
        <v>0</v>
      </c>
      <c r="O22" s="22">
        <v>0</v>
      </c>
      <c r="P22" s="2" t="s">
        <v>0</v>
      </c>
    </row>
    <row r="23" spans="1:16" ht="14.25">
      <c r="A23" s="31"/>
      <c r="B23" s="46"/>
      <c r="C23" s="47"/>
      <c r="D23" s="47"/>
      <c r="E23" s="26"/>
      <c r="F23" s="47"/>
      <c r="G23" s="48" t="s">
        <v>18</v>
      </c>
      <c r="H23" s="49"/>
      <c r="I23" s="50"/>
      <c r="J23" s="50"/>
      <c r="K23" s="50"/>
      <c r="L23" s="51"/>
      <c r="M23" s="45">
        <v>0</v>
      </c>
      <c r="N23" s="22">
        <v>0</v>
      </c>
      <c r="O23" s="22">
        <v>0</v>
      </c>
      <c r="P23" s="2" t="s">
        <v>0</v>
      </c>
    </row>
    <row r="24" spans="1:16" ht="14.25">
      <c r="A24" s="31"/>
      <c r="B24" s="46"/>
      <c r="C24" s="47"/>
      <c r="D24" s="47"/>
      <c r="E24" s="26"/>
      <c r="F24" s="47"/>
      <c r="G24" s="48" t="s">
        <v>19</v>
      </c>
      <c r="H24" s="49"/>
      <c r="I24" s="50"/>
      <c r="J24" s="50"/>
      <c r="K24" s="50"/>
      <c r="L24" s="51"/>
      <c r="M24" s="45">
        <v>0</v>
      </c>
      <c r="N24" s="22">
        <v>0</v>
      </c>
      <c r="O24" s="22">
        <v>0</v>
      </c>
      <c r="P24" s="2" t="s">
        <v>0</v>
      </c>
    </row>
    <row r="25" spans="1:16" ht="14.25">
      <c r="A25" s="31"/>
      <c r="B25" s="46"/>
      <c r="C25" s="47"/>
      <c r="D25" s="47"/>
      <c r="E25" s="26"/>
      <c r="F25" s="47"/>
      <c r="G25" s="48"/>
      <c r="H25" s="49"/>
      <c r="I25" s="50"/>
      <c r="J25" s="50"/>
      <c r="K25" s="50"/>
      <c r="L25" s="51"/>
      <c r="M25" s="45"/>
      <c r="N25" s="22"/>
      <c r="O25" s="22"/>
      <c r="P25" s="2"/>
    </row>
    <row r="26" spans="1:16" ht="15">
      <c r="A26" s="31"/>
      <c r="B26" s="32"/>
      <c r="C26" s="26"/>
      <c r="D26" s="26"/>
      <c r="E26" s="43" t="s">
        <v>20</v>
      </c>
      <c r="F26" s="34"/>
      <c r="G26" s="35"/>
      <c r="H26" s="36"/>
      <c r="I26" s="37"/>
      <c r="J26" s="37"/>
      <c r="K26" s="37"/>
      <c r="L26" s="38"/>
      <c r="M26" s="45">
        <v>1339.3910000000001</v>
      </c>
      <c r="N26" s="45">
        <v>541.35199999999998</v>
      </c>
      <c r="O26" s="22">
        <v>798.0390000000001</v>
      </c>
      <c r="P26" s="2" t="s">
        <v>0</v>
      </c>
    </row>
    <row r="27" spans="1:16" ht="14.25">
      <c r="A27" s="31"/>
      <c r="B27" s="32"/>
      <c r="C27" s="26"/>
      <c r="D27" s="26"/>
      <c r="E27" s="34"/>
      <c r="F27" s="34" t="s">
        <v>21</v>
      </c>
      <c r="G27" s="35"/>
      <c r="H27" s="36"/>
      <c r="I27" s="37"/>
      <c r="J27" s="37"/>
      <c r="K27" s="37"/>
      <c r="L27" s="38"/>
      <c r="M27" s="45">
        <v>183.35</v>
      </c>
      <c r="N27" s="45">
        <v>279.03800000000001</v>
      </c>
      <c r="O27" s="22">
        <v>-95.688000000000045</v>
      </c>
      <c r="P27" s="2" t="s">
        <v>0</v>
      </c>
    </row>
    <row r="28" spans="1:16" ht="14.25">
      <c r="A28" s="31"/>
      <c r="B28" s="42"/>
      <c r="C28" s="34"/>
      <c r="D28" s="34"/>
      <c r="E28" s="26"/>
      <c r="F28" s="34"/>
      <c r="G28" s="35" t="s">
        <v>22</v>
      </c>
      <c r="H28" s="36"/>
      <c r="I28" s="37"/>
      <c r="J28" s="37"/>
      <c r="K28" s="37"/>
      <c r="L28" s="38"/>
      <c r="M28" s="45">
        <v>38.200000000000003</v>
      </c>
      <c r="N28" s="45">
        <v>172.738</v>
      </c>
      <c r="O28" s="22">
        <v>-134.53800000000001</v>
      </c>
      <c r="P28" s="2" t="s">
        <v>0</v>
      </c>
    </row>
    <row r="29" spans="1:16" ht="14.25">
      <c r="A29" s="31"/>
      <c r="B29" s="42"/>
      <c r="C29" s="34"/>
      <c r="D29" s="34"/>
      <c r="E29" s="34"/>
      <c r="F29" s="26"/>
      <c r="G29" s="35"/>
      <c r="H29" s="36" t="s">
        <v>23</v>
      </c>
      <c r="I29" s="37"/>
      <c r="J29" s="37"/>
      <c r="K29" s="37"/>
      <c r="L29" s="38"/>
      <c r="M29" s="45">
        <v>6.3</v>
      </c>
      <c r="N29" s="22">
        <v>0</v>
      </c>
      <c r="O29" s="22">
        <v>6.3</v>
      </c>
      <c r="P29" s="2" t="s">
        <v>0</v>
      </c>
    </row>
    <row r="30" spans="1:16" ht="14.25">
      <c r="A30" s="31"/>
      <c r="B30" s="42"/>
      <c r="C30" s="34"/>
      <c r="D30" s="34"/>
      <c r="E30" s="34"/>
      <c r="F30" s="26"/>
      <c r="G30" s="35"/>
      <c r="H30" s="36" t="s">
        <v>24</v>
      </c>
      <c r="I30" s="37"/>
      <c r="J30" s="37"/>
      <c r="K30" s="37"/>
      <c r="L30" s="38"/>
      <c r="M30" s="45">
        <v>0</v>
      </c>
      <c r="N30" s="22">
        <v>166.738</v>
      </c>
      <c r="O30" s="22">
        <v>-166.738</v>
      </c>
      <c r="P30" s="2" t="s">
        <v>0</v>
      </c>
    </row>
    <row r="31" spans="1:16" ht="14.25">
      <c r="A31" s="31"/>
      <c r="B31" s="42"/>
      <c r="C31" s="34"/>
      <c r="D31" s="34"/>
      <c r="E31" s="34"/>
      <c r="F31" s="26"/>
      <c r="G31" s="35"/>
      <c r="H31" s="36" t="s">
        <v>25</v>
      </c>
      <c r="I31" s="37"/>
      <c r="J31" s="37"/>
      <c r="K31" s="37"/>
      <c r="L31" s="38"/>
      <c r="M31" s="45">
        <v>31.9</v>
      </c>
      <c r="N31" s="22">
        <v>6</v>
      </c>
      <c r="O31" s="22">
        <v>25.9</v>
      </c>
      <c r="P31" s="2" t="s">
        <v>0</v>
      </c>
    </row>
    <row r="32" spans="1:16" ht="14.25">
      <c r="A32" s="31"/>
      <c r="B32" s="42"/>
      <c r="C32" s="34"/>
      <c r="D32" s="34"/>
      <c r="E32" s="26"/>
      <c r="F32" s="34"/>
      <c r="G32" s="35" t="s">
        <v>26</v>
      </c>
      <c r="H32" s="36"/>
      <c r="I32" s="37"/>
      <c r="J32" s="37"/>
      <c r="K32" s="37"/>
      <c r="L32" s="38"/>
      <c r="M32" s="45">
        <v>145.15</v>
      </c>
      <c r="N32" s="45">
        <v>106.3</v>
      </c>
      <c r="O32" s="22">
        <v>38.85</v>
      </c>
      <c r="P32" s="2" t="s">
        <v>0</v>
      </c>
    </row>
    <row r="33" spans="1:16" ht="14.25">
      <c r="A33" s="31"/>
      <c r="B33" s="42"/>
      <c r="C33" s="34"/>
      <c r="D33" s="34"/>
      <c r="E33" s="34"/>
      <c r="F33" s="26"/>
      <c r="G33" s="35"/>
      <c r="H33" s="36" t="s">
        <v>27</v>
      </c>
      <c r="I33" s="37"/>
      <c r="J33" s="37"/>
      <c r="K33" s="37"/>
      <c r="L33" s="38"/>
      <c r="M33" s="45">
        <v>98</v>
      </c>
      <c r="N33" s="22">
        <v>63</v>
      </c>
      <c r="O33" s="22">
        <v>35</v>
      </c>
      <c r="P33" s="2" t="s">
        <v>0</v>
      </c>
    </row>
    <row r="34" spans="1:16" ht="14.25">
      <c r="A34" s="31"/>
      <c r="B34" s="42"/>
      <c r="C34" s="34"/>
      <c r="D34" s="34"/>
      <c r="E34" s="34"/>
      <c r="F34" s="26"/>
      <c r="G34" s="35"/>
      <c r="H34" s="36" t="s">
        <v>28</v>
      </c>
      <c r="I34" s="37"/>
      <c r="J34" s="37"/>
      <c r="K34" s="37"/>
      <c r="L34" s="38"/>
      <c r="M34" s="45">
        <v>7.6</v>
      </c>
      <c r="N34" s="22">
        <v>0</v>
      </c>
      <c r="O34" s="22">
        <v>7.6</v>
      </c>
      <c r="P34" s="2" t="s">
        <v>0</v>
      </c>
    </row>
    <row r="35" spans="1:16" ht="14.25">
      <c r="A35" s="31"/>
      <c r="B35" s="42"/>
      <c r="C35" s="34"/>
      <c r="D35" s="34"/>
      <c r="E35" s="34"/>
      <c r="F35" s="26"/>
      <c r="G35" s="35"/>
      <c r="H35" s="36" t="s">
        <v>25</v>
      </c>
      <c r="I35" s="37"/>
      <c r="J35" s="37"/>
      <c r="K35" s="37"/>
      <c r="L35" s="38"/>
      <c r="M35" s="45">
        <v>39.549999999999997</v>
      </c>
      <c r="N35" s="22">
        <v>43.3</v>
      </c>
      <c r="O35" s="22">
        <v>-3.75</v>
      </c>
      <c r="P35" s="2" t="s">
        <v>0</v>
      </c>
    </row>
    <row r="36" spans="1:16" ht="14.25">
      <c r="A36" s="31"/>
      <c r="B36" s="42"/>
      <c r="C36" s="34"/>
      <c r="D36" s="34"/>
      <c r="E36" s="26"/>
      <c r="F36" s="47"/>
      <c r="G36" s="48" t="s">
        <v>29</v>
      </c>
      <c r="H36" s="36"/>
      <c r="I36" s="37"/>
      <c r="J36" s="37"/>
      <c r="K36" s="37"/>
      <c r="L36" s="38"/>
      <c r="M36" s="45">
        <v>0</v>
      </c>
      <c r="N36" s="45">
        <v>0</v>
      </c>
      <c r="O36" s="22">
        <v>0</v>
      </c>
      <c r="P36" s="2" t="s">
        <v>0</v>
      </c>
    </row>
    <row r="37" spans="1:16" ht="14.25">
      <c r="A37" s="31"/>
      <c r="B37" s="42"/>
      <c r="C37" s="34"/>
      <c r="D37" s="34"/>
      <c r="E37" s="26"/>
      <c r="F37" s="47"/>
      <c r="G37" s="48"/>
      <c r="H37" s="34" t="s">
        <v>30</v>
      </c>
      <c r="I37" s="47"/>
      <c r="J37" s="48"/>
      <c r="K37" s="48"/>
      <c r="L37" s="36"/>
      <c r="M37" s="45">
        <v>0</v>
      </c>
      <c r="N37" s="45">
        <v>0</v>
      </c>
      <c r="O37" s="22">
        <v>0</v>
      </c>
      <c r="P37" s="2" t="s">
        <v>0</v>
      </c>
    </row>
    <row r="38" spans="1:16" ht="14.25">
      <c r="A38" s="31"/>
      <c r="B38" s="46"/>
      <c r="C38" s="47"/>
      <c r="D38" s="47"/>
      <c r="E38" s="34"/>
      <c r="F38" s="26"/>
      <c r="G38" s="48"/>
      <c r="H38" s="49" t="s">
        <v>31</v>
      </c>
      <c r="I38" s="37"/>
      <c r="J38" s="37"/>
      <c r="K38" s="37"/>
      <c r="L38" s="38"/>
      <c r="M38" s="45">
        <v>0</v>
      </c>
      <c r="N38" s="45">
        <v>0</v>
      </c>
      <c r="O38" s="22">
        <v>0</v>
      </c>
      <c r="P38" s="2" t="s">
        <v>0</v>
      </c>
    </row>
    <row r="39" spans="1:16" ht="14.25">
      <c r="A39" s="31"/>
      <c r="B39" s="46"/>
      <c r="C39" s="47"/>
      <c r="D39" s="47"/>
      <c r="E39" s="34"/>
      <c r="F39" s="26"/>
      <c r="G39" s="48"/>
      <c r="H39" s="49" t="s">
        <v>32</v>
      </c>
      <c r="I39" s="37"/>
      <c r="J39" s="37"/>
      <c r="K39" s="37"/>
      <c r="L39" s="38"/>
      <c r="M39" s="45">
        <v>0</v>
      </c>
      <c r="N39" s="45">
        <v>0</v>
      </c>
      <c r="O39" s="22">
        <v>0</v>
      </c>
      <c r="P39" s="2" t="s">
        <v>0</v>
      </c>
    </row>
    <row r="40" spans="1:16" ht="14.25">
      <c r="A40" s="31"/>
      <c r="B40" s="46"/>
      <c r="C40" s="47"/>
      <c r="D40" s="47"/>
      <c r="E40" s="34"/>
      <c r="F40" s="26"/>
      <c r="G40" s="48"/>
      <c r="H40" s="49" t="s">
        <v>33</v>
      </c>
      <c r="I40" s="37"/>
      <c r="J40" s="37"/>
      <c r="K40" s="37"/>
      <c r="L40" s="38"/>
      <c r="M40" s="45">
        <v>0</v>
      </c>
      <c r="N40" s="45">
        <v>0</v>
      </c>
      <c r="O40" s="22">
        <v>0</v>
      </c>
      <c r="P40" s="2" t="s">
        <v>0</v>
      </c>
    </row>
    <row r="41" spans="1:16" ht="14.25">
      <c r="A41" s="31"/>
      <c r="B41" s="32"/>
      <c r="C41" s="52"/>
      <c r="D41" s="52"/>
      <c r="F41" s="53"/>
      <c r="G41" s="54"/>
      <c r="H41" s="52" t="s">
        <v>34</v>
      </c>
      <c r="I41" s="55"/>
      <c r="J41" s="55"/>
      <c r="K41" s="55"/>
      <c r="L41" s="56"/>
      <c r="M41" s="45">
        <v>0</v>
      </c>
      <c r="N41" s="45">
        <v>0</v>
      </c>
      <c r="O41" s="22">
        <v>0</v>
      </c>
      <c r="P41" s="2" t="s">
        <v>0</v>
      </c>
    </row>
    <row r="42" spans="1:16" ht="14.25">
      <c r="A42" s="31"/>
      <c r="B42" s="57"/>
      <c r="C42" s="58"/>
      <c r="D42" s="58"/>
      <c r="E42" s="59"/>
      <c r="F42" s="53"/>
      <c r="G42" s="54"/>
      <c r="H42" s="60" t="s">
        <v>35</v>
      </c>
      <c r="I42" s="55"/>
      <c r="J42" s="55"/>
      <c r="K42" s="55"/>
      <c r="L42" s="56"/>
      <c r="M42" s="45">
        <v>0</v>
      </c>
      <c r="N42" s="22">
        <v>0</v>
      </c>
      <c r="O42" s="22">
        <v>0</v>
      </c>
      <c r="P42" s="2" t="s">
        <v>0</v>
      </c>
    </row>
    <row r="43" spans="1:16" ht="14.25">
      <c r="A43" s="31"/>
      <c r="B43" s="57"/>
      <c r="C43" s="58"/>
      <c r="D43" s="58"/>
      <c r="E43" s="59"/>
      <c r="F43" s="53"/>
      <c r="G43" s="61"/>
      <c r="H43" s="62" t="s">
        <v>36</v>
      </c>
      <c r="I43" s="55"/>
      <c r="J43" s="55"/>
      <c r="K43" s="55"/>
      <c r="L43" s="56"/>
      <c r="M43" s="45">
        <v>0</v>
      </c>
      <c r="N43" s="45">
        <v>0</v>
      </c>
      <c r="O43" s="22">
        <v>0</v>
      </c>
      <c r="P43" s="2" t="s">
        <v>0</v>
      </c>
    </row>
    <row r="44" spans="1:16" ht="14.25">
      <c r="A44" s="31"/>
      <c r="B44" s="57"/>
      <c r="C44" s="58"/>
      <c r="D44" s="58"/>
      <c r="E44" s="59"/>
      <c r="F44" s="59"/>
      <c r="G44" s="63"/>
      <c r="H44" s="62"/>
      <c r="I44" s="55" t="s">
        <v>37</v>
      </c>
      <c r="J44" s="55"/>
      <c r="K44" s="55"/>
      <c r="L44" s="56"/>
      <c r="M44" s="64">
        <v>0</v>
      </c>
      <c r="N44" s="65">
        <v>0</v>
      </c>
      <c r="O44" s="65">
        <v>0</v>
      </c>
      <c r="P44" s="2" t="s">
        <v>0</v>
      </c>
    </row>
    <row r="45" spans="1:16" ht="14.25">
      <c r="A45" s="31"/>
      <c r="B45" s="57"/>
      <c r="C45" s="58"/>
      <c r="D45" s="58"/>
      <c r="E45" s="59"/>
      <c r="F45" s="59"/>
      <c r="G45" s="63"/>
      <c r="H45" s="62"/>
      <c r="I45" s="55" t="s">
        <v>38</v>
      </c>
      <c r="J45" s="55"/>
      <c r="K45" s="55"/>
      <c r="L45" s="56"/>
      <c r="M45" s="64">
        <v>0</v>
      </c>
      <c r="N45" s="65">
        <v>0</v>
      </c>
      <c r="O45" s="65">
        <v>0</v>
      </c>
      <c r="P45" s="2" t="s">
        <v>0</v>
      </c>
    </row>
    <row r="46" spans="1:16" ht="14.25">
      <c r="A46" s="31"/>
      <c r="B46" s="57"/>
      <c r="C46" s="58"/>
      <c r="D46" s="58"/>
      <c r="E46" s="59"/>
      <c r="F46" s="59"/>
      <c r="G46" s="63"/>
      <c r="H46" s="62"/>
      <c r="I46" s="55" t="s">
        <v>25</v>
      </c>
      <c r="J46" s="55"/>
      <c r="K46" s="55"/>
      <c r="L46" s="56"/>
      <c r="M46" s="64">
        <v>0</v>
      </c>
      <c r="N46" s="65">
        <v>0</v>
      </c>
      <c r="O46" s="65">
        <v>0</v>
      </c>
      <c r="P46" s="2" t="s">
        <v>0</v>
      </c>
    </row>
    <row r="47" spans="1:16" ht="14.25">
      <c r="A47" s="31"/>
      <c r="B47" s="57"/>
      <c r="C47" s="58"/>
      <c r="D47" s="58"/>
      <c r="E47" s="59"/>
      <c r="F47" s="53"/>
      <c r="G47" s="61"/>
      <c r="H47" s="62" t="s">
        <v>39</v>
      </c>
      <c r="I47" s="55"/>
      <c r="J47" s="55"/>
      <c r="K47" s="55"/>
      <c r="L47" s="56"/>
      <c r="M47" s="45">
        <v>0</v>
      </c>
      <c r="N47" s="45">
        <v>0</v>
      </c>
      <c r="O47" s="22">
        <v>0</v>
      </c>
      <c r="P47" s="2" t="s">
        <v>0</v>
      </c>
    </row>
    <row r="48" spans="1:16" ht="14.25">
      <c r="A48" s="31"/>
      <c r="B48" s="57"/>
      <c r="C48" s="58"/>
      <c r="D48" s="58"/>
      <c r="E48" s="59"/>
      <c r="F48" s="59"/>
      <c r="G48" s="63"/>
      <c r="H48" s="62"/>
      <c r="I48" s="55" t="s">
        <v>40</v>
      </c>
      <c r="J48" s="55"/>
      <c r="K48" s="55"/>
      <c r="L48" s="56"/>
      <c r="M48" s="64">
        <v>0</v>
      </c>
      <c r="N48" s="65">
        <v>0</v>
      </c>
      <c r="O48" s="65">
        <v>0</v>
      </c>
      <c r="P48" s="2" t="s">
        <v>0</v>
      </c>
    </row>
    <row r="49" spans="1:17" ht="14.25">
      <c r="A49" s="31"/>
      <c r="B49" s="57"/>
      <c r="C49" s="58"/>
      <c r="D49" s="58"/>
      <c r="E49" s="59"/>
      <c r="F49" s="59"/>
      <c r="G49" s="63"/>
      <c r="H49" s="62"/>
      <c r="I49" s="55" t="s">
        <v>41</v>
      </c>
      <c r="J49" s="55"/>
      <c r="K49" s="55"/>
      <c r="L49" s="56"/>
      <c r="M49" s="64">
        <v>0</v>
      </c>
      <c r="N49" s="65">
        <v>0</v>
      </c>
      <c r="O49" s="65">
        <v>0</v>
      </c>
      <c r="P49" s="2" t="s">
        <v>0</v>
      </c>
    </row>
    <row r="50" spans="1:17" ht="14.25">
      <c r="A50" s="31"/>
      <c r="B50" s="57"/>
      <c r="C50" s="58"/>
      <c r="D50" s="58"/>
      <c r="E50" s="59"/>
      <c r="F50" s="59"/>
      <c r="G50" s="63"/>
      <c r="H50" s="62"/>
      <c r="I50" s="55" t="s">
        <v>25</v>
      </c>
      <c r="J50" s="55"/>
      <c r="K50" s="55"/>
      <c r="L50" s="56"/>
      <c r="M50" s="64">
        <v>0</v>
      </c>
      <c r="N50" s="65">
        <v>0</v>
      </c>
      <c r="O50" s="65">
        <v>0</v>
      </c>
      <c r="P50" s="2" t="s">
        <v>0</v>
      </c>
    </row>
    <row r="51" spans="1:17" ht="14.25">
      <c r="A51" s="31"/>
      <c r="B51" s="57"/>
      <c r="C51" s="58"/>
      <c r="D51" s="58"/>
      <c r="E51" s="59"/>
      <c r="F51" s="53"/>
      <c r="G51" s="61"/>
      <c r="H51" s="62" t="s">
        <v>42</v>
      </c>
      <c r="I51" s="55"/>
      <c r="J51" s="55"/>
      <c r="K51" s="55"/>
      <c r="L51" s="56"/>
      <c r="M51" s="45">
        <v>0</v>
      </c>
      <c r="N51" s="45">
        <v>0</v>
      </c>
      <c r="O51" s="22">
        <v>0</v>
      </c>
      <c r="P51" s="2" t="s">
        <v>0</v>
      </c>
    </row>
    <row r="52" spans="1:17" ht="14.25">
      <c r="A52" s="31"/>
      <c r="B52" s="57"/>
      <c r="C52" s="58"/>
      <c r="D52" s="58"/>
      <c r="E52" s="58"/>
      <c r="F52" s="59"/>
      <c r="G52" s="63"/>
      <c r="H52" s="60"/>
      <c r="I52" s="66" t="s">
        <v>43</v>
      </c>
      <c r="J52" s="66"/>
      <c r="K52" s="66"/>
      <c r="L52" s="67"/>
      <c r="M52" s="64">
        <v>0</v>
      </c>
      <c r="N52" s="65">
        <v>0</v>
      </c>
      <c r="O52" s="65">
        <v>0</v>
      </c>
      <c r="P52" s="2" t="s">
        <v>0</v>
      </c>
    </row>
    <row r="53" spans="1:17" ht="14.25">
      <c r="A53" s="31"/>
      <c r="B53" s="57"/>
      <c r="C53" s="58"/>
      <c r="D53" s="58"/>
      <c r="E53" s="58"/>
      <c r="F53" s="59"/>
      <c r="G53" s="63"/>
      <c r="H53" s="60"/>
      <c r="I53" s="66" t="s">
        <v>44</v>
      </c>
      <c r="J53" s="66"/>
      <c r="K53" s="66"/>
      <c r="L53" s="67"/>
      <c r="M53" s="64">
        <v>0</v>
      </c>
      <c r="N53" s="65">
        <v>0</v>
      </c>
      <c r="O53" s="65">
        <v>0</v>
      </c>
      <c r="P53" s="2" t="s">
        <v>0</v>
      </c>
    </row>
    <row r="54" spans="1:17" ht="14.25">
      <c r="A54" s="31"/>
      <c r="B54" s="57"/>
      <c r="C54" s="58"/>
      <c r="D54" s="58"/>
      <c r="E54" s="58"/>
      <c r="F54" s="59"/>
      <c r="G54" s="63"/>
      <c r="H54" s="60"/>
      <c r="I54" s="66" t="s">
        <v>25</v>
      </c>
      <c r="J54" s="66"/>
      <c r="K54" s="66"/>
      <c r="L54" s="67"/>
      <c r="M54" s="64">
        <v>0</v>
      </c>
      <c r="N54" s="65">
        <v>0</v>
      </c>
      <c r="O54" s="65">
        <v>0</v>
      </c>
      <c r="P54" s="2" t="s">
        <v>0</v>
      </c>
    </row>
    <row r="55" spans="1:17" ht="14.25">
      <c r="A55" s="31"/>
      <c r="B55" s="57"/>
      <c r="C55" s="58"/>
      <c r="D55" s="58"/>
      <c r="E55" s="59"/>
      <c r="F55" s="53"/>
      <c r="G55" s="61"/>
      <c r="H55" s="62" t="s">
        <v>45</v>
      </c>
      <c r="I55" s="55"/>
      <c r="J55" s="55"/>
      <c r="K55" s="55"/>
      <c r="L55" s="56"/>
      <c r="M55" s="45">
        <v>0</v>
      </c>
      <c r="N55" s="22">
        <v>0</v>
      </c>
      <c r="O55" s="22">
        <v>0</v>
      </c>
      <c r="P55" s="2" t="s">
        <v>0</v>
      </c>
    </row>
    <row r="56" spans="1:17" ht="14.25">
      <c r="A56" s="31"/>
      <c r="B56" s="57"/>
      <c r="C56" s="58"/>
      <c r="D56" s="58"/>
      <c r="E56" s="59"/>
      <c r="F56" s="53"/>
      <c r="G56" s="61"/>
      <c r="H56" s="62" t="s">
        <v>46</v>
      </c>
      <c r="I56" s="55"/>
      <c r="J56" s="55"/>
      <c r="K56" s="55"/>
      <c r="L56" s="56"/>
      <c r="M56" s="45">
        <v>0</v>
      </c>
      <c r="N56" s="22">
        <v>0</v>
      </c>
      <c r="O56" s="22">
        <v>0</v>
      </c>
      <c r="P56" s="2" t="s">
        <v>0</v>
      </c>
    </row>
    <row r="57" spans="1:17" ht="14.25">
      <c r="A57" s="31"/>
      <c r="B57" s="68"/>
      <c r="C57" s="69"/>
      <c r="D57" s="69"/>
      <c r="E57" s="70"/>
      <c r="F57" s="71"/>
      <c r="G57" s="72"/>
      <c r="H57" s="73"/>
      <c r="I57" s="74"/>
      <c r="J57" s="74"/>
      <c r="K57" s="74"/>
      <c r="L57" s="75"/>
      <c r="M57" s="76"/>
      <c r="N57" s="77"/>
      <c r="O57" s="77"/>
      <c r="P57" s="2" t="s">
        <v>0</v>
      </c>
      <c r="Q57" s="78"/>
    </row>
    <row r="58" spans="1:17" ht="15">
      <c r="A58" s="6"/>
      <c r="B58" s="229" t="s">
        <v>3</v>
      </c>
      <c r="C58" s="230"/>
      <c r="D58" s="230"/>
      <c r="E58" s="230"/>
      <c r="F58" s="230"/>
      <c r="G58" s="231"/>
      <c r="H58" s="232"/>
      <c r="I58" s="233"/>
      <c r="J58" s="231"/>
      <c r="K58" s="231"/>
      <c r="L58" s="234"/>
      <c r="M58" s="237" t="s">
        <v>4</v>
      </c>
      <c r="N58" s="237" t="s">
        <v>5</v>
      </c>
      <c r="O58" s="238" t="s">
        <v>6</v>
      </c>
      <c r="P58" s="2" t="s">
        <v>0</v>
      </c>
    </row>
    <row r="59" spans="1:17" ht="15">
      <c r="A59" s="7"/>
      <c r="B59" s="79"/>
      <c r="C59" s="80"/>
      <c r="D59" s="80"/>
      <c r="E59" s="9"/>
      <c r="F59" s="9"/>
      <c r="G59" s="5"/>
      <c r="H59" s="10"/>
      <c r="I59" s="11"/>
      <c r="J59" s="5"/>
      <c r="K59" s="5"/>
      <c r="L59" s="12"/>
      <c r="M59" s="81"/>
      <c r="N59" s="81"/>
      <c r="O59" s="82"/>
      <c r="P59" s="2" t="s">
        <v>0</v>
      </c>
    </row>
    <row r="60" spans="1:17" ht="15">
      <c r="A60" s="7"/>
      <c r="B60" s="83"/>
      <c r="C60" s="84"/>
      <c r="D60" s="84"/>
      <c r="E60" s="9"/>
      <c r="F60" s="84" t="s">
        <v>47</v>
      </c>
      <c r="G60" s="5"/>
      <c r="H60" s="10"/>
      <c r="I60" s="11"/>
      <c r="J60" s="17"/>
      <c r="K60" s="17"/>
      <c r="L60" s="20"/>
      <c r="M60" s="22">
        <v>783.1</v>
      </c>
      <c r="N60" s="22">
        <v>170.33100000000002</v>
      </c>
      <c r="O60" s="22">
        <v>612.76900000000001</v>
      </c>
      <c r="P60" s="2" t="s">
        <v>0</v>
      </c>
    </row>
    <row r="61" spans="1:17" ht="14.25">
      <c r="A61" s="31"/>
      <c r="B61" s="42"/>
      <c r="C61" s="34"/>
      <c r="D61" s="34"/>
      <c r="E61" s="26"/>
      <c r="F61" s="34"/>
      <c r="G61" s="35" t="s">
        <v>48</v>
      </c>
      <c r="H61" s="27"/>
      <c r="I61" s="37"/>
      <c r="J61" s="37"/>
      <c r="K61" s="37"/>
      <c r="L61" s="38"/>
      <c r="M61" s="65">
        <v>0</v>
      </c>
      <c r="N61" s="65">
        <v>10.128</v>
      </c>
      <c r="O61" s="65">
        <v>-10.128</v>
      </c>
      <c r="P61" s="2" t="s">
        <v>0</v>
      </c>
    </row>
    <row r="62" spans="1:17" ht="14.25">
      <c r="A62" s="31"/>
      <c r="B62" s="46"/>
      <c r="C62" s="47"/>
      <c r="D62" s="47"/>
      <c r="E62" s="47"/>
      <c r="F62" s="26"/>
      <c r="G62" s="2"/>
      <c r="H62" s="49" t="s">
        <v>49</v>
      </c>
      <c r="I62" s="50"/>
      <c r="J62" s="50"/>
      <c r="K62" s="50"/>
      <c r="L62" s="51"/>
      <c r="M62" s="65">
        <v>0</v>
      </c>
      <c r="N62" s="65">
        <v>0</v>
      </c>
      <c r="O62" s="65">
        <v>0</v>
      </c>
      <c r="P62" s="2" t="s">
        <v>0</v>
      </c>
    </row>
    <row r="63" spans="1:17" ht="14.25">
      <c r="A63" s="31"/>
      <c r="B63" s="46"/>
      <c r="C63" s="47"/>
      <c r="D63" s="47"/>
      <c r="E63" s="47"/>
      <c r="F63" s="26"/>
      <c r="G63" s="2"/>
      <c r="H63" s="49" t="s">
        <v>50</v>
      </c>
      <c r="I63" s="50"/>
      <c r="J63" s="50"/>
      <c r="K63" s="50"/>
      <c r="L63" s="51"/>
      <c r="M63" s="65">
        <v>0</v>
      </c>
      <c r="N63" s="65">
        <v>10.128</v>
      </c>
      <c r="O63" s="65">
        <v>-10.128</v>
      </c>
      <c r="P63" s="2" t="s">
        <v>0</v>
      </c>
    </row>
    <row r="64" spans="1:17" ht="14.25">
      <c r="A64" s="31"/>
      <c r="B64" s="46"/>
      <c r="C64" s="47"/>
      <c r="D64" s="47"/>
      <c r="E64" s="26"/>
      <c r="F64" s="47"/>
      <c r="G64" s="48" t="s">
        <v>51</v>
      </c>
      <c r="H64" s="27"/>
      <c r="I64" s="50"/>
      <c r="J64" s="50"/>
      <c r="K64" s="50"/>
      <c r="L64" s="51"/>
      <c r="M64" s="65">
        <v>783.1</v>
      </c>
      <c r="N64" s="65">
        <v>160.203</v>
      </c>
      <c r="O64" s="65">
        <v>622.89700000000005</v>
      </c>
      <c r="P64" s="2" t="s">
        <v>0</v>
      </c>
    </row>
    <row r="65" spans="1:16" ht="14.25">
      <c r="A65" s="31"/>
      <c r="B65" s="46"/>
      <c r="C65" s="47"/>
      <c r="D65" s="47"/>
      <c r="E65" s="47"/>
      <c r="F65" s="26"/>
      <c r="G65" s="48"/>
      <c r="H65" s="49" t="s">
        <v>52</v>
      </c>
      <c r="I65" s="50"/>
      <c r="J65" s="50"/>
      <c r="K65" s="50"/>
      <c r="L65" s="51"/>
      <c r="M65" s="65">
        <v>0</v>
      </c>
      <c r="N65" s="65">
        <v>3.4780000000000002</v>
      </c>
      <c r="O65" s="65">
        <v>-3.4780000000000002</v>
      </c>
      <c r="P65" s="2" t="s">
        <v>0</v>
      </c>
    </row>
    <row r="66" spans="1:16" ht="14.25">
      <c r="A66" s="31"/>
      <c r="B66" s="46"/>
      <c r="C66" s="47"/>
      <c r="D66" s="47"/>
      <c r="E66" s="47"/>
      <c r="F66" s="26"/>
      <c r="G66" s="48"/>
      <c r="H66" s="49" t="s">
        <v>53</v>
      </c>
      <c r="I66" s="50"/>
      <c r="J66" s="50"/>
      <c r="K66" s="50"/>
      <c r="L66" s="51"/>
      <c r="M66" s="65">
        <v>3.1</v>
      </c>
      <c r="N66" s="65">
        <v>43.6</v>
      </c>
      <c r="O66" s="65">
        <v>-40.5</v>
      </c>
      <c r="P66" s="2" t="s">
        <v>0</v>
      </c>
    </row>
    <row r="67" spans="1:16" ht="14.25">
      <c r="A67" s="31"/>
      <c r="B67" s="46"/>
      <c r="C67" s="47"/>
      <c r="D67" s="47"/>
      <c r="E67" s="47"/>
      <c r="F67" s="26"/>
      <c r="G67" s="48"/>
      <c r="H67" s="49" t="s">
        <v>54</v>
      </c>
      <c r="I67" s="50"/>
      <c r="J67" s="50"/>
      <c r="K67" s="50"/>
      <c r="L67" s="51"/>
      <c r="M67" s="65">
        <v>780</v>
      </c>
      <c r="N67" s="65">
        <v>113.125</v>
      </c>
      <c r="O67" s="65">
        <v>666.875</v>
      </c>
      <c r="P67" s="2" t="s">
        <v>0</v>
      </c>
    </row>
    <row r="68" spans="1:16" ht="14.25">
      <c r="A68" s="31"/>
      <c r="B68" s="32"/>
      <c r="C68" s="26"/>
      <c r="D68" s="26"/>
      <c r="E68" s="34"/>
      <c r="F68" s="34" t="s">
        <v>55</v>
      </c>
      <c r="G68" s="35"/>
      <c r="H68" s="36"/>
      <c r="I68" s="37"/>
      <c r="J68" s="37"/>
      <c r="K68" s="37"/>
      <c r="L68" s="38"/>
      <c r="M68" s="22">
        <v>7.4339999999999993</v>
      </c>
      <c r="N68" s="22">
        <v>9.5379999999999985</v>
      </c>
      <c r="O68" s="22">
        <v>-2.1039999999999992</v>
      </c>
      <c r="P68" s="2" t="s">
        <v>0</v>
      </c>
    </row>
    <row r="69" spans="1:16" ht="14.25">
      <c r="A69" s="31"/>
      <c r="B69" s="42"/>
      <c r="C69" s="34"/>
      <c r="D69" s="34"/>
      <c r="E69" s="26"/>
      <c r="F69" s="34"/>
      <c r="G69" s="35" t="s">
        <v>56</v>
      </c>
      <c r="H69" s="36"/>
      <c r="I69" s="37"/>
      <c r="J69" s="37"/>
      <c r="K69" s="37"/>
      <c r="L69" s="38"/>
      <c r="M69" s="85">
        <v>1.3340000000000001</v>
      </c>
      <c r="N69" s="85">
        <v>0.68400000000000005</v>
      </c>
      <c r="O69" s="65">
        <v>0.65</v>
      </c>
      <c r="P69" s="2" t="s">
        <v>0</v>
      </c>
    </row>
    <row r="70" spans="1:16" ht="14.25">
      <c r="A70" s="31"/>
      <c r="B70" s="42"/>
      <c r="C70" s="34"/>
      <c r="D70" s="34"/>
      <c r="E70" s="26"/>
      <c r="F70" s="34"/>
      <c r="G70" s="35" t="s">
        <v>57</v>
      </c>
      <c r="H70" s="36"/>
      <c r="I70" s="37"/>
      <c r="J70" s="37"/>
      <c r="K70" s="37"/>
      <c r="L70" s="38"/>
      <c r="M70" s="85">
        <v>6.1</v>
      </c>
      <c r="N70" s="85">
        <v>8.8539999999999992</v>
      </c>
      <c r="O70" s="65">
        <v>-2.7539999999999996</v>
      </c>
      <c r="P70" s="2" t="s">
        <v>0</v>
      </c>
    </row>
    <row r="71" spans="1:16" ht="14.25">
      <c r="A71" s="31"/>
      <c r="B71" s="32"/>
      <c r="C71" s="26"/>
      <c r="D71" s="26"/>
      <c r="E71" s="34"/>
      <c r="F71" s="34" t="s">
        <v>58</v>
      </c>
      <c r="G71" s="35"/>
      <c r="H71" s="36"/>
      <c r="I71" s="37"/>
      <c r="J71" s="37"/>
      <c r="K71" s="37"/>
      <c r="L71" s="38"/>
      <c r="M71" s="22">
        <v>0</v>
      </c>
      <c r="N71" s="22">
        <v>0</v>
      </c>
      <c r="O71" s="22">
        <v>0</v>
      </c>
      <c r="P71" s="2" t="s">
        <v>0</v>
      </c>
    </row>
    <row r="72" spans="1:16" ht="14.25">
      <c r="A72" s="31"/>
      <c r="B72" s="42"/>
      <c r="C72" s="34"/>
      <c r="D72" s="34"/>
      <c r="E72" s="26"/>
      <c r="F72" s="34"/>
      <c r="G72" s="35" t="s">
        <v>59</v>
      </c>
      <c r="H72" s="36"/>
      <c r="I72" s="37"/>
      <c r="J72" s="37"/>
      <c r="K72" s="37"/>
      <c r="L72" s="38"/>
      <c r="M72" s="65">
        <v>0</v>
      </c>
      <c r="N72" s="65">
        <v>0</v>
      </c>
      <c r="O72" s="65">
        <v>0</v>
      </c>
      <c r="P72" s="2" t="s">
        <v>0</v>
      </c>
    </row>
    <row r="73" spans="1:16" ht="14.25">
      <c r="A73" s="31"/>
      <c r="B73" s="42"/>
      <c r="C73" s="34"/>
      <c r="D73" s="34"/>
      <c r="E73" s="26"/>
      <c r="F73" s="34"/>
      <c r="G73" s="35" t="s">
        <v>60</v>
      </c>
      <c r="H73" s="36"/>
      <c r="I73" s="37"/>
      <c r="J73" s="37"/>
      <c r="K73" s="37"/>
      <c r="L73" s="38"/>
      <c r="M73" s="65">
        <v>0</v>
      </c>
      <c r="N73" s="65">
        <v>0</v>
      </c>
      <c r="O73" s="65">
        <v>0</v>
      </c>
      <c r="P73" s="2" t="s">
        <v>0</v>
      </c>
    </row>
    <row r="74" spans="1:16" ht="14.25">
      <c r="A74" s="31"/>
      <c r="B74" s="32"/>
      <c r="C74" s="26"/>
      <c r="D74" s="26"/>
      <c r="E74" s="34"/>
      <c r="F74" s="34" t="s">
        <v>61</v>
      </c>
      <c r="G74" s="35"/>
      <c r="H74" s="36"/>
      <c r="I74" s="37"/>
      <c r="J74" s="37"/>
      <c r="K74" s="37"/>
      <c r="L74" s="38"/>
      <c r="M74" s="22">
        <v>0</v>
      </c>
      <c r="N74" s="22">
        <v>31.246000000000002</v>
      </c>
      <c r="O74" s="22">
        <v>-31.246000000000002</v>
      </c>
      <c r="P74" s="2" t="s">
        <v>0</v>
      </c>
    </row>
    <row r="75" spans="1:16" ht="14.25">
      <c r="A75" s="31"/>
      <c r="B75" s="42"/>
      <c r="C75" s="34"/>
      <c r="D75" s="34"/>
      <c r="E75" s="26"/>
      <c r="F75" s="26"/>
      <c r="G75" s="35" t="s">
        <v>62</v>
      </c>
      <c r="H75" s="36"/>
      <c r="I75" s="37"/>
      <c r="J75" s="37"/>
      <c r="K75" s="37"/>
      <c r="L75" s="38"/>
      <c r="M75" s="65">
        <v>0</v>
      </c>
      <c r="N75" s="65">
        <v>0</v>
      </c>
      <c r="O75" s="65">
        <v>0</v>
      </c>
      <c r="P75" s="2" t="s">
        <v>0</v>
      </c>
    </row>
    <row r="76" spans="1:16" ht="14.25">
      <c r="A76" s="31"/>
      <c r="B76" s="42"/>
      <c r="C76" s="34"/>
      <c r="D76" s="34"/>
      <c r="E76" s="26"/>
      <c r="F76" s="26"/>
      <c r="G76" s="35" t="s">
        <v>63</v>
      </c>
      <c r="H76" s="36"/>
      <c r="I76" s="37"/>
      <c r="J76" s="37"/>
      <c r="K76" s="37"/>
      <c r="L76" s="38"/>
      <c r="M76" s="65">
        <v>0</v>
      </c>
      <c r="N76" s="65">
        <v>18.526</v>
      </c>
      <c r="O76" s="65">
        <v>-18.526</v>
      </c>
      <c r="P76" s="2" t="s">
        <v>0</v>
      </c>
    </row>
    <row r="77" spans="1:16" ht="14.25">
      <c r="A77" s="31"/>
      <c r="B77" s="42"/>
      <c r="C77" s="34"/>
      <c r="D77" s="34"/>
      <c r="E77" s="26"/>
      <c r="F77" s="34"/>
      <c r="G77" s="35" t="s">
        <v>64</v>
      </c>
      <c r="H77" s="36"/>
      <c r="I77" s="37"/>
      <c r="J77" s="37"/>
      <c r="K77" s="37"/>
      <c r="L77" s="38"/>
      <c r="M77" s="85">
        <v>0</v>
      </c>
      <c r="N77" s="85">
        <v>12.72</v>
      </c>
      <c r="O77" s="65">
        <v>-12.72</v>
      </c>
      <c r="P77" s="2" t="s">
        <v>0</v>
      </c>
    </row>
    <row r="78" spans="1:16" ht="14.25">
      <c r="A78" s="31"/>
      <c r="B78" s="42"/>
      <c r="C78" s="34"/>
      <c r="D78" s="34"/>
      <c r="E78" s="26"/>
      <c r="F78" s="34"/>
      <c r="G78" s="35" t="s">
        <v>65</v>
      </c>
      <c r="H78" s="36"/>
      <c r="I78" s="37"/>
      <c r="J78" s="37"/>
      <c r="K78" s="37"/>
      <c r="L78" s="38"/>
      <c r="M78" s="65">
        <v>0</v>
      </c>
      <c r="N78" s="65">
        <v>0</v>
      </c>
      <c r="O78" s="65">
        <v>0</v>
      </c>
      <c r="P78" s="2" t="s">
        <v>0</v>
      </c>
    </row>
    <row r="79" spans="1:16" ht="14.25">
      <c r="A79" s="31"/>
      <c r="B79" s="42"/>
      <c r="C79" s="34"/>
      <c r="D79" s="34"/>
      <c r="E79" s="26"/>
      <c r="F79" s="34"/>
      <c r="G79" s="35" t="s">
        <v>66</v>
      </c>
      <c r="H79" s="36"/>
      <c r="I79" s="37"/>
      <c r="J79" s="37"/>
      <c r="K79" s="37"/>
      <c r="L79" s="38"/>
      <c r="M79" s="65">
        <v>0</v>
      </c>
      <c r="N79" s="65">
        <v>0</v>
      </c>
      <c r="O79" s="65">
        <v>0</v>
      </c>
      <c r="P79" s="2" t="s">
        <v>0</v>
      </c>
    </row>
    <row r="80" spans="1:16" ht="14.25">
      <c r="A80" s="31"/>
      <c r="B80" s="32"/>
      <c r="C80" s="26"/>
      <c r="D80" s="26"/>
      <c r="E80" s="34"/>
      <c r="F80" s="34" t="s">
        <v>67</v>
      </c>
      <c r="G80" s="35"/>
      <c r="H80" s="36"/>
      <c r="I80" s="37"/>
      <c r="J80" s="37"/>
      <c r="K80" s="37"/>
      <c r="L80" s="38"/>
      <c r="M80" s="22">
        <v>0</v>
      </c>
      <c r="N80" s="22">
        <v>0</v>
      </c>
      <c r="O80" s="22">
        <v>0</v>
      </c>
      <c r="P80" s="2" t="s">
        <v>0</v>
      </c>
    </row>
    <row r="81" spans="1:16" ht="14.25">
      <c r="A81" s="31"/>
      <c r="B81" s="32"/>
      <c r="C81" s="26"/>
      <c r="D81" s="26"/>
      <c r="E81" s="34"/>
      <c r="F81" s="34" t="s">
        <v>68</v>
      </c>
      <c r="G81" s="2"/>
      <c r="H81" s="36"/>
      <c r="I81" s="37"/>
      <c r="J81" s="37"/>
      <c r="K81" s="37"/>
      <c r="L81" s="38"/>
      <c r="M81" s="21">
        <v>0</v>
      </c>
      <c r="N81" s="21">
        <v>0</v>
      </c>
      <c r="O81" s="22">
        <v>0</v>
      </c>
      <c r="P81" s="2" t="s">
        <v>0</v>
      </c>
    </row>
    <row r="82" spans="1:16" ht="14.25">
      <c r="A82" s="31"/>
      <c r="B82" s="46"/>
      <c r="C82" s="47"/>
      <c r="D82" s="47"/>
      <c r="E82" s="26"/>
      <c r="F82" s="47"/>
      <c r="G82" s="48" t="s">
        <v>69</v>
      </c>
      <c r="H82" s="49"/>
      <c r="I82" s="50"/>
      <c r="J82" s="50"/>
      <c r="K82" s="50"/>
      <c r="L82" s="51"/>
      <c r="M82" s="65">
        <v>0</v>
      </c>
      <c r="N82" s="65">
        <v>0</v>
      </c>
      <c r="O82" s="65">
        <v>0</v>
      </c>
      <c r="P82" s="2" t="s">
        <v>0</v>
      </c>
    </row>
    <row r="83" spans="1:16" ht="14.25">
      <c r="A83" s="31"/>
      <c r="B83" s="46"/>
      <c r="C83" s="47"/>
      <c r="D83" s="47"/>
      <c r="E83" s="26"/>
      <c r="F83" s="47"/>
      <c r="G83" s="48" t="s">
        <v>70</v>
      </c>
      <c r="H83" s="49"/>
      <c r="I83" s="50"/>
      <c r="J83" s="50"/>
      <c r="K83" s="50"/>
      <c r="L83" s="51"/>
      <c r="M83" s="65">
        <v>0</v>
      </c>
      <c r="N83" s="65">
        <v>0</v>
      </c>
      <c r="O83" s="65">
        <v>0</v>
      </c>
      <c r="P83" s="2" t="s">
        <v>0</v>
      </c>
    </row>
    <row r="84" spans="1:16" ht="14.25">
      <c r="A84" s="31"/>
      <c r="B84" s="32"/>
      <c r="C84" s="26"/>
      <c r="D84" s="26"/>
      <c r="E84" s="34"/>
      <c r="F84" s="34" t="s">
        <v>71</v>
      </c>
      <c r="G84" s="35"/>
      <c r="H84" s="36"/>
      <c r="I84" s="37"/>
      <c r="J84" s="37"/>
      <c r="K84" s="37"/>
      <c r="L84" s="38"/>
      <c r="M84" s="22">
        <v>0</v>
      </c>
      <c r="N84" s="22">
        <v>7.8</v>
      </c>
      <c r="O84" s="22">
        <v>-7.8</v>
      </c>
      <c r="P84" s="2" t="s">
        <v>0</v>
      </c>
    </row>
    <row r="85" spans="1:16" ht="14.25">
      <c r="A85" s="31"/>
      <c r="B85" s="32"/>
      <c r="C85" s="26"/>
      <c r="D85" s="26"/>
      <c r="E85" s="34"/>
      <c r="F85" s="34" t="s">
        <v>72</v>
      </c>
      <c r="G85" s="35"/>
      <c r="H85" s="36"/>
      <c r="I85" s="37"/>
      <c r="J85" s="37"/>
      <c r="K85" s="37"/>
      <c r="L85" s="38"/>
      <c r="M85" s="22">
        <v>0</v>
      </c>
      <c r="N85" s="22">
        <v>1.881</v>
      </c>
      <c r="O85" s="22">
        <v>-1.881</v>
      </c>
      <c r="P85" s="2" t="s">
        <v>0</v>
      </c>
    </row>
    <row r="86" spans="1:16" ht="14.25">
      <c r="A86" s="31"/>
      <c r="B86" s="42"/>
      <c r="C86" s="34"/>
      <c r="D86" s="34"/>
      <c r="E86" s="26"/>
      <c r="F86" s="34"/>
      <c r="G86" s="35" t="s">
        <v>73</v>
      </c>
      <c r="H86" s="36"/>
      <c r="I86" s="37"/>
      <c r="J86" s="37"/>
      <c r="K86" s="37"/>
      <c r="L86" s="38"/>
      <c r="M86" s="22">
        <v>0</v>
      </c>
      <c r="N86" s="22">
        <v>0</v>
      </c>
      <c r="O86" s="22">
        <v>0</v>
      </c>
      <c r="P86" s="2" t="s">
        <v>0</v>
      </c>
    </row>
    <row r="87" spans="1:16" ht="14.25">
      <c r="A87" s="31"/>
      <c r="B87" s="42"/>
      <c r="C87" s="34"/>
      <c r="D87" s="34"/>
      <c r="E87" s="34"/>
      <c r="F87" s="26"/>
      <c r="G87" s="35"/>
      <c r="H87" s="36" t="s">
        <v>74</v>
      </c>
      <c r="I87" s="37"/>
      <c r="J87" s="37"/>
      <c r="K87" s="37"/>
      <c r="L87" s="38"/>
      <c r="M87" s="65">
        <v>0</v>
      </c>
      <c r="N87" s="65">
        <v>0</v>
      </c>
      <c r="O87" s="65">
        <v>0</v>
      </c>
      <c r="P87" s="2" t="s">
        <v>0</v>
      </c>
    </row>
    <row r="88" spans="1:16" ht="14.25">
      <c r="A88" s="31"/>
      <c r="B88" s="42"/>
      <c r="C88" s="34"/>
      <c r="D88" s="34"/>
      <c r="E88" s="34"/>
      <c r="F88" s="26"/>
      <c r="G88" s="35"/>
      <c r="H88" s="36" t="s">
        <v>75</v>
      </c>
      <c r="I88" s="37"/>
      <c r="J88" s="37"/>
      <c r="K88" s="37"/>
      <c r="L88" s="38"/>
      <c r="M88" s="65">
        <v>0</v>
      </c>
      <c r="N88" s="65">
        <v>0</v>
      </c>
      <c r="O88" s="65">
        <v>0</v>
      </c>
      <c r="P88" s="2" t="s">
        <v>0</v>
      </c>
    </row>
    <row r="89" spans="1:16" ht="14.25">
      <c r="A89" s="31"/>
      <c r="B89" s="42"/>
      <c r="C89" s="34"/>
      <c r="D89" s="34"/>
      <c r="E89" s="26"/>
      <c r="F89" s="34"/>
      <c r="G89" s="35" t="s">
        <v>76</v>
      </c>
      <c r="H89" s="36"/>
      <c r="I89" s="37"/>
      <c r="J89" s="37"/>
      <c r="K89" s="37"/>
      <c r="L89" s="38"/>
      <c r="M89" s="22">
        <v>0</v>
      </c>
      <c r="N89" s="22">
        <v>0</v>
      </c>
      <c r="O89" s="22">
        <v>0</v>
      </c>
      <c r="P89" s="2" t="s">
        <v>0</v>
      </c>
    </row>
    <row r="90" spans="1:16" ht="14.25">
      <c r="A90" s="31"/>
      <c r="B90" s="42"/>
      <c r="C90" s="34"/>
      <c r="D90" s="34"/>
      <c r="E90" s="26"/>
      <c r="F90" s="34"/>
      <c r="G90" s="35" t="s">
        <v>77</v>
      </c>
      <c r="H90" s="36"/>
      <c r="I90" s="37"/>
      <c r="J90" s="37"/>
      <c r="K90" s="37"/>
      <c r="L90" s="38"/>
      <c r="M90" s="45">
        <v>0</v>
      </c>
      <c r="N90" s="45">
        <v>1.881</v>
      </c>
      <c r="O90" s="22">
        <v>-1.881</v>
      </c>
      <c r="P90" s="2" t="s">
        <v>0</v>
      </c>
    </row>
    <row r="91" spans="1:16" ht="14.25">
      <c r="A91" s="31"/>
      <c r="B91" s="42"/>
      <c r="C91" s="34"/>
      <c r="D91" s="34"/>
      <c r="E91" s="26"/>
      <c r="F91" s="34"/>
      <c r="G91" s="35" t="s">
        <v>78</v>
      </c>
      <c r="H91" s="36"/>
      <c r="I91" s="37"/>
      <c r="J91" s="37"/>
      <c r="K91" s="37"/>
      <c r="L91" s="38"/>
      <c r="M91" s="22"/>
      <c r="N91" s="22"/>
      <c r="O91" s="22"/>
      <c r="P91" s="2" t="s">
        <v>0</v>
      </c>
    </row>
    <row r="92" spans="1:16" ht="14.25">
      <c r="A92" s="31"/>
      <c r="B92" s="42"/>
      <c r="C92" s="34"/>
      <c r="D92" s="34"/>
      <c r="E92" s="34"/>
      <c r="F92" s="26"/>
      <c r="G92" s="35"/>
      <c r="H92" s="36" t="s">
        <v>79</v>
      </c>
      <c r="I92" s="37"/>
      <c r="J92" s="37"/>
      <c r="K92" s="37"/>
      <c r="L92" s="38"/>
      <c r="M92" s="86">
        <v>0</v>
      </c>
      <c r="N92" s="86">
        <v>0</v>
      </c>
      <c r="O92" s="65">
        <v>0</v>
      </c>
      <c r="P92" s="2" t="s">
        <v>0</v>
      </c>
    </row>
    <row r="93" spans="1:16" ht="14.25">
      <c r="A93" s="31"/>
      <c r="B93" s="42"/>
      <c r="C93" s="34"/>
      <c r="D93" s="34"/>
      <c r="E93" s="34"/>
      <c r="F93" s="26"/>
      <c r="G93" s="35"/>
      <c r="H93" s="36" t="s">
        <v>80</v>
      </c>
      <c r="I93" s="37"/>
      <c r="J93" s="37"/>
      <c r="K93" s="37"/>
      <c r="L93" s="38"/>
      <c r="M93" s="22"/>
      <c r="N93" s="22"/>
      <c r="O93" s="22"/>
      <c r="P93" s="2" t="s">
        <v>0</v>
      </c>
    </row>
    <row r="94" spans="1:16" ht="14.25">
      <c r="A94" s="31"/>
      <c r="B94" s="46"/>
      <c r="C94" s="47"/>
      <c r="D94" s="47"/>
      <c r="E94" s="47"/>
      <c r="F94" s="47"/>
      <c r="G94" s="2"/>
      <c r="H94" s="49"/>
      <c r="I94" s="50" t="s">
        <v>81</v>
      </c>
      <c r="J94" s="50"/>
      <c r="K94" s="50"/>
      <c r="L94" s="51"/>
      <c r="M94" s="41">
        <v>0</v>
      </c>
      <c r="N94" s="41">
        <v>0</v>
      </c>
      <c r="O94" s="87">
        <v>0</v>
      </c>
      <c r="P94" s="2" t="s">
        <v>0</v>
      </c>
    </row>
    <row r="95" spans="1:16" ht="14.25">
      <c r="A95" s="31"/>
      <c r="B95" s="46"/>
      <c r="C95" s="47"/>
      <c r="D95" s="47"/>
      <c r="E95" s="47"/>
      <c r="F95" s="47"/>
      <c r="G95" s="2"/>
      <c r="H95" s="49"/>
      <c r="I95" s="50" t="s">
        <v>82</v>
      </c>
      <c r="J95" s="50"/>
      <c r="K95" s="50"/>
      <c r="L95" s="51"/>
      <c r="M95" s="88">
        <v>0</v>
      </c>
      <c r="N95" s="88">
        <v>0</v>
      </c>
      <c r="O95" s="87">
        <v>0</v>
      </c>
      <c r="P95" s="2" t="s">
        <v>0</v>
      </c>
    </row>
    <row r="96" spans="1:16" ht="14.25">
      <c r="A96" s="31"/>
      <c r="B96" s="46"/>
      <c r="C96" s="47"/>
      <c r="D96" s="47"/>
      <c r="E96" s="47"/>
      <c r="F96" s="47"/>
      <c r="G96" s="2"/>
      <c r="H96" s="49"/>
      <c r="I96" s="50" t="s">
        <v>83</v>
      </c>
      <c r="J96" s="50"/>
      <c r="K96" s="50"/>
      <c r="L96" s="51"/>
      <c r="M96" s="87"/>
      <c r="N96" s="87"/>
      <c r="O96" s="87"/>
      <c r="P96" s="2" t="s">
        <v>0</v>
      </c>
    </row>
    <row r="97" spans="1:16" ht="14.25">
      <c r="A97" s="31"/>
      <c r="B97" s="46"/>
      <c r="C97" s="47"/>
      <c r="D97" s="47"/>
      <c r="E97" s="47"/>
      <c r="F97" s="47"/>
      <c r="G97" s="2"/>
      <c r="H97" s="49"/>
      <c r="I97" s="50" t="s">
        <v>84</v>
      </c>
      <c r="J97" s="50"/>
      <c r="K97" s="50"/>
      <c r="L97" s="51"/>
      <c r="M97" s="88">
        <v>0</v>
      </c>
      <c r="N97" s="88">
        <v>0</v>
      </c>
      <c r="O97" s="87">
        <v>0</v>
      </c>
      <c r="P97" s="2" t="s">
        <v>0</v>
      </c>
    </row>
    <row r="98" spans="1:16" ht="14.25">
      <c r="A98" s="31"/>
      <c r="B98" s="46"/>
      <c r="C98" s="47"/>
      <c r="D98" s="47"/>
      <c r="E98" s="47"/>
      <c r="F98" s="47"/>
      <c r="G98" s="2"/>
      <c r="H98" s="49"/>
      <c r="I98" s="50" t="s">
        <v>85</v>
      </c>
      <c r="J98" s="50"/>
      <c r="K98" s="50"/>
      <c r="L98" s="51"/>
      <c r="M98" s="22"/>
      <c r="N98" s="22"/>
      <c r="O98" s="22"/>
      <c r="P98" s="2" t="s">
        <v>0</v>
      </c>
    </row>
    <row r="99" spans="1:16" ht="14.25">
      <c r="A99" s="31"/>
      <c r="B99" s="42"/>
      <c r="C99" s="34"/>
      <c r="D99" s="34"/>
      <c r="E99" s="34"/>
      <c r="F99" s="26"/>
      <c r="G99" s="35"/>
      <c r="H99" s="36" t="s">
        <v>86</v>
      </c>
      <c r="I99" s="37"/>
      <c r="J99" s="37"/>
      <c r="K99" s="37"/>
      <c r="L99" s="38"/>
      <c r="M99" s="64">
        <v>0</v>
      </c>
      <c r="N99" s="64">
        <v>1.881</v>
      </c>
      <c r="O99" s="65">
        <v>-1.881</v>
      </c>
      <c r="P99" s="2" t="s">
        <v>0</v>
      </c>
    </row>
    <row r="100" spans="1:16" ht="14.25">
      <c r="A100" s="31"/>
      <c r="B100" s="42"/>
      <c r="C100" s="34"/>
      <c r="D100" s="34"/>
      <c r="E100" s="34"/>
      <c r="F100" s="26"/>
      <c r="G100" s="35"/>
      <c r="H100" s="36" t="s">
        <v>87</v>
      </c>
      <c r="I100" s="37"/>
      <c r="J100" s="37"/>
      <c r="K100" s="37"/>
      <c r="L100" s="38"/>
      <c r="M100" s="65"/>
      <c r="N100" s="65"/>
      <c r="O100" s="65"/>
      <c r="P100" s="2" t="s">
        <v>0</v>
      </c>
    </row>
    <row r="101" spans="1:16" ht="14.25">
      <c r="A101" s="31"/>
      <c r="B101" s="42"/>
      <c r="C101" s="34"/>
      <c r="D101" s="34"/>
      <c r="E101" s="34"/>
      <c r="F101" s="26"/>
      <c r="G101" s="35"/>
      <c r="H101" s="36" t="s">
        <v>88</v>
      </c>
      <c r="I101" s="37"/>
      <c r="J101" s="37"/>
      <c r="K101" s="37"/>
      <c r="L101" s="38"/>
      <c r="M101" s="65">
        <v>0</v>
      </c>
      <c r="N101" s="65">
        <v>0</v>
      </c>
      <c r="O101" s="65">
        <v>0</v>
      </c>
      <c r="P101" s="2" t="s">
        <v>0</v>
      </c>
    </row>
    <row r="102" spans="1:16" ht="14.25">
      <c r="A102" s="31"/>
      <c r="B102" s="42"/>
      <c r="C102" s="34"/>
      <c r="D102" s="34"/>
      <c r="E102" s="34"/>
      <c r="F102" s="26"/>
      <c r="G102" s="35"/>
      <c r="H102" s="36" t="s">
        <v>89</v>
      </c>
      <c r="I102" s="37"/>
      <c r="J102" s="37"/>
      <c r="K102" s="37"/>
      <c r="L102" s="38"/>
      <c r="M102" s="64">
        <v>0</v>
      </c>
      <c r="N102" s="64">
        <v>0</v>
      </c>
      <c r="O102" s="65">
        <v>0</v>
      </c>
      <c r="P102" s="2" t="s">
        <v>0</v>
      </c>
    </row>
    <row r="103" spans="1:16" ht="14.25">
      <c r="A103" s="31"/>
      <c r="B103" s="42"/>
      <c r="C103" s="34"/>
      <c r="D103" s="34"/>
      <c r="E103" s="34"/>
      <c r="F103" s="26"/>
      <c r="G103" s="35"/>
      <c r="H103" s="36" t="s">
        <v>90</v>
      </c>
      <c r="I103" s="37"/>
      <c r="J103" s="37"/>
      <c r="K103" s="37"/>
      <c r="L103" s="38"/>
      <c r="M103" s="65"/>
      <c r="N103" s="65"/>
      <c r="O103" s="65"/>
      <c r="P103" s="2" t="s">
        <v>0</v>
      </c>
    </row>
    <row r="104" spans="1:16" ht="14.25">
      <c r="A104" s="31"/>
      <c r="B104" s="42"/>
      <c r="C104" s="34"/>
      <c r="D104" s="34"/>
      <c r="E104" s="34"/>
      <c r="F104" s="26"/>
      <c r="G104" s="48"/>
      <c r="H104" s="49" t="s">
        <v>91</v>
      </c>
      <c r="I104" s="50"/>
      <c r="J104" s="50"/>
      <c r="K104" s="50"/>
      <c r="L104" s="51"/>
      <c r="M104" s="65">
        <v>0</v>
      </c>
      <c r="N104" s="65">
        <v>0</v>
      </c>
      <c r="O104" s="65">
        <v>0</v>
      </c>
      <c r="P104" s="2" t="s">
        <v>0</v>
      </c>
    </row>
    <row r="105" spans="1:16" ht="14.25">
      <c r="A105" s="31"/>
      <c r="B105" s="42"/>
      <c r="C105" s="34"/>
      <c r="D105" s="34"/>
      <c r="E105" s="34"/>
      <c r="F105" s="47"/>
      <c r="G105" s="2"/>
      <c r="H105" s="49"/>
      <c r="I105" s="50" t="s">
        <v>92</v>
      </c>
      <c r="J105" s="50"/>
      <c r="K105" s="50"/>
      <c r="L105" s="51"/>
      <c r="M105" s="65">
        <v>0</v>
      </c>
      <c r="N105" s="65">
        <v>0</v>
      </c>
      <c r="O105" s="65">
        <v>0</v>
      </c>
      <c r="P105" s="2" t="s">
        <v>0</v>
      </c>
    </row>
    <row r="106" spans="1:16" ht="14.25">
      <c r="A106" s="31"/>
      <c r="B106" s="42"/>
      <c r="C106" s="34"/>
      <c r="D106" s="34"/>
      <c r="E106" s="34"/>
      <c r="F106" s="47"/>
      <c r="G106" s="2"/>
      <c r="H106" s="49"/>
      <c r="I106" s="50" t="s">
        <v>33</v>
      </c>
      <c r="J106" s="50"/>
      <c r="K106" s="50"/>
      <c r="L106" s="51"/>
      <c r="M106" s="65">
        <v>0</v>
      </c>
      <c r="N106" s="65">
        <v>0</v>
      </c>
      <c r="O106" s="65">
        <v>0</v>
      </c>
      <c r="P106" s="2" t="s">
        <v>0</v>
      </c>
    </row>
    <row r="107" spans="1:16" ht="14.25">
      <c r="A107" s="31"/>
      <c r="B107" s="42"/>
      <c r="C107" s="34"/>
      <c r="D107" s="34"/>
      <c r="E107" s="34"/>
      <c r="F107" s="26"/>
      <c r="G107" s="48"/>
      <c r="H107" s="49" t="s">
        <v>33</v>
      </c>
      <c r="I107" s="50"/>
      <c r="J107" s="50"/>
      <c r="K107" s="50"/>
      <c r="L107" s="51"/>
      <c r="M107" s="65">
        <v>0</v>
      </c>
      <c r="N107" s="65">
        <v>0</v>
      </c>
      <c r="O107" s="65">
        <v>0</v>
      </c>
      <c r="P107" s="2" t="s">
        <v>0</v>
      </c>
    </row>
    <row r="108" spans="1:16" ht="14.25">
      <c r="A108" s="31"/>
      <c r="B108" s="42"/>
      <c r="C108" s="34"/>
      <c r="D108" s="34"/>
      <c r="E108" s="34"/>
      <c r="F108" s="26"/>
      <c r="G108" s="48"/>
      <c r="H108" s="49" t="s">
        <v>93</v>
      </c>
      <c r="I108" s="50"/>
      <c r="J108" s="50"/>
      <c r="K108" s="50"/>
      <c r="L108" s="51"/>
      <c r="M108" s="65">
        <v>0</v>
      </c>
      <c r="N108" s="65">
        <v>0</v>
      </c>
      <c r="O108" s="65">
        <v>0</v>
      </c>
      <c r="P108" s="2" t="s">
        <v>0</v>
      </c>
    </row>
    <row r="109" spans="1:16" ht="14.25">
      <c r="A109" s="31"/>
      <c r="B109" s="32"/>
      <c r="C109" s="26"/>
      <c r="D109" s="26"/>
      <c r="E109" s="34"/>
      <c r="F109" s="34" t="s">
        <v>94</v>
      </c>
      <c r="G109" s="35"/>
      <c r="H109" s="36"/>
      <c r="I109" s="37"/>
      <c r="J109" s="37"/>
      <c r="K109" s="37"/>
      <c r="L109" s="38"/>
      <c r="M109" s="21">
        <v>0</v>
      </c>
      <c r="N109" s="21">
        <v>0</v>
      </c>
      <c r="O109" s="22">
        <v>0</v>
      </c>
      <c r="P109" s="2" t="s">
        <v>0</v>
      </c>
    </row>
    <row r="110" spans="1:16" ht="14.25">
      <c r="A110" s="31"/>
      <c r="B110" s="42"/>
      <c r="C110" s="34"/>
      <c r="D110" s="34"/>
      <c r="E110" s="26"/>
      <c r="F110" s="34"/>
      <c r="G110" s="35" t="s">
        <v>149</v>
      </c>
      <c r="H110" s="36"/>
      <c r="I110" s="37"/>
      <c r="J110" s="37"/>
      <c r="K110" s="37"/>
      <c r="L110" s="38"/>
      <c r="M110" s="22">
        <v>0</v>
      </c>
      <c r="N110" s="22">
        <v>0</v>
      </c>
      <c r="O110" s="22">
        <v>0</v>
      </c>
      <c r="P110" s="2" t="s">
        <v>0</v>
      </c>
    </row>
    <row r="111" spans="1:16" ht="14.25">
      <c r="A111" s="31"/>
      <c r="B111" s="42"/>
      <c r="C111" s="34"/>
      <c r="D111" s="34"/>
      <c r="E111" s="26"/>
      <c r="F111" s="34"/>
      <c r="G111" s="35" t="s">
        <v>96</v>
      </c>
      <c r="H111" s="36"/>
      <c r="I111" s="37"/>
      <c r="J111" s="37"/>
      <c r="K111" s="37"/>
      <c r="L111" s="37"/>
      <c r="M111" s="45">
        <v>0</v>
      </c>
      <c r="N111" s="45">
        <v>0</v>
      </c>
      <c r="O111" s="45">
        <v>0</v>
      </c>
      <c r="P111" s="2" t="s">
        <v>0</v>
      </c>
    </row>
    <row r="112" spans="1:16" ht="14.25">
      <c r="A112" s="31"/>
      <c r="B112" s="32"/>
      <c r="C112" s="26"/>
      <c r="D112" s="26"/>
      <c r="E112" s="34"/>
      <c r="F112" s="34" t="s">
        <v>97</v>
      </c>
      <c r="G112" s="35"/>
      <c r="H112" s="36"/>
      <c r="I112" s="37"/>
      <c r="J112" s="37"/>
      <c r="K112" s="37"/>
      <c r="L112" s="38"/>
      <c r="M112" s="22">
        <v>122.7</v>
      </c>
      <c r="N112" s="22">
        <v>8.25</v>
      </c>
      <c r="O112" s="22">
        <v>114.45</v>
      </c>
      <c r="P112" s="2" t="s">
        <v>0</v>
      </c>
    </row>
    <row r="113" spans="1:16" ht="14.25">
      <c r="A113" s="31"/>
      <c r="B113" s="42"/>
      <c r="C113" s="34"/>
      <c r="D113" s="34"/>
      <c r="E113" s="26"/>
      <c r="F113" s="34"/>
      <c r="G113" s="35" t="s">
        <v>98</v>
      </c>
      <c r="H113" s="36"/>
      <c r="I113" s="37"/>
      <c r="J113" s="37"/>
      <c r="K113" s="37"/>
      <c r="L113" s="38"/>
      <c r="M113" s="22">
        <v>32</v>
      </c>
      <c r="N113" s="22">
        <v>7.3</v>
      </c>
      <c r="O113" s="22">
        <v>24.7</v>
      </c>
      <c r="P113" s="2" t="s">
        <v>0</v>
      </c>
    </row>
    <row r="114" spans="1:16" ht="15">
      <c r="A114" s="7"/>
      <c r="B114" s="83"/>
      <c r="C114" s="84"/>
      <c r="D114" s="84"/>
      <c r="E114" s="16"/>
      <c r="F114" s="16"/>
      <c r="G114" s="89" t="s">
        <v>99</v>
      </c>
      <c r="H114" s="18"/>
      <c r="I114" s="19"/>
      <c r="J114" s="17"/>
      <c r="K114" s="17"/>
      <c r="L114" s="20"/>
      <c r="M114" s="22">
        <v>89.9</v>
      </c>
      <c r="N114" s="22">
        <v>0</v>
      </c>
      <c r="O114" s="22">
        <v>89.9</v>
      </c>
      <c r="P114" s="2" t="s">
        <v>0</v>
      </c>
    </row>
    <row r="115" spans="1:16" ht="14.25">
      <c r="A115" s="31"/>
      <c r="B115" s="42"/>
      <c r="C115" s="34"/>
      <c r="D115" s="34"/>
      <c r="E115" s="26"/>
      <c r="F115" s="47"/>
      <c r="G115" s="48" t="s">
        <v>33</v>
      </c>
      <c r="H115" s="49"/>
      <c r="I115" s="50"/>
      <c r="J115" s="50"/>
      <c r="K115" s="50"/>
      <c r="L115" s="51"/>
      <c r="M115" s="22">
        <v>0.8</v>
      </c>
      <c r="N115" s="22">
        <v>0.95</v>
      </c>
      <c r="O115" s="22">
        <v>-0.15</v>
      </c>
      <c r="P115" s="2" t="s">
        <v>0</v>
      </c>
    </row>
    <row r="116" spans="1:16" ht="14.25">
      <c r="A116" s="31"/>
      <c r="B116" s="42"/>
      <c r="C116" s="34"/>
      <c r="D116" s="34"/>
      <c r="F116" s="26" t="s">
        <v>150</v>
      </c>
      <c r="G116" s="48"/>
      <c r="H116" s="49"/>
      <c r="I116" s="50"/>
      <c r="J116" s="50"/>
      <c r="K116" s="50"/>
      <c r="L116" s="51"/>
      <c r="M116" s="22">
        <v>242.80699999999999</v>
      </c>
      <c r="N116" s="22">
        <v>33.268000000000001</v>
      </c>
      <c r="O116" s="22">
        <v>209.53899999999999</v>
      </c>
      <c r="P116" s="2" t="s">
        <v>0</v>
      </c>
    </row>
    <row r="117" spans="1:16" ht="14.25">
      <c r="A117" s="31"/>
      <c r="B117" s="90"/>
      <c r="C117" s="91"/>
      <c r="D117" s="91"/>
      <c r="E117" s="92"/>
      <c r="F117" s="93"/>
      <c r="G117" s="94"/>
      <c r="H117" s="95"/>
      <c r="I117" s="96"/>
      <c r="J117" s="96"/>
      <c r="K117" s="96"/>
      <c r="L117" s="97"/>
      <c r="M117" s="98"/>
      <c r="N117" s="98"/>
      <c r="O117" s="98"/>
      <c r="P117" s="2"/>
    </row>
    <row r="118" spans="1:16" ht="15">
      <c r="A118" s="6"/>
      <c r="B118" s="229" t="s">
        <v>3</v>
      </c>
      <c r="C118" s="230"/>
      <c r="D118" s="230"/>
      <c r="E118" s="230"/>
      <c r="F118" s="230"/>
      <c r="G118" s="231"/>
      <c r="H118" s="232"/>
      <c r="I118" s="233"/>
      <c r="J118" s="231"/>
      <c r="K118" s="231"/>
      <c r="L118" s="234"/>
      <c r="M118" s="237" t="s">
        <v>4</v>
      </c>
      <c r="N118" s="237" t="s">
        <v>5</v>
      </c>
      <c r="O118" s="238" t="s">
        <v>6</v>
      </c>
      <c r="P118" s="2"/>
    </row>
    <row r="119" spans="1:16" ht="15">
      <c r="A119" s="6"/>
      <c r="B119" s="99"/>
      <c r="C119" s="100"/>
      <c r="D119" s="100"/>
      <c r="E119" s="100"/>
      <c r="F119" s="100"/>
      <c r="G119" s="6"/>
      <c r="H119" s="101"/>
      <c r="I119" s="102"/>
      <c r="J119" s="6"/>
      <c r="K119" s="6"/>
      <c r="L119" s="103"/>
      <c r="M119" s="104"/>
      <c r="N119" s="104"/>
      <c r="O119" s="105"/>
      <c r="P119" s="2"/>
    </row>
    <row r="120" spans="1:16" ht="15">
      <c r="A120" s="31"/>
      <c r="B120" s="42"/>
      <c r="C120" s="34"/>
      <c r="D120" s="34"/>
      <c r="E120" s="106" t="s">
        <v>101</v>
      </c>
      <c r="F120" s="47"/>
      <c r="G120" s="48"/>
      <c r="H120" s="49"/>
      <c r="I120" s="50"/>
      <c r="J120" s="50"/>
      <c r="K120" s="50"/>
      <c r="L120" s="51"/>
      <c r="M120" s="45">
        <v>167.5</v>
      </c>
      <c r="N120" s="45">
        <v>178.244</v>
      </c>
      <c r="O120" s="22">
        <v>-10.744</v>
      </c>
      <c r="P120" s="2" t="s">
        <v>0</v>
      </c>
    </row>
    <row r="121" spans="1:16" ht="14.25">
      <c r="A121" s="107"/>
      <c r="B121" s="46"/>
      <c r="C121" s="47"/>
      <c r="D121" s="47"/>
      <c r="E121" s="26"/>
      <c r="F121" s="47" t="s">
        <v>102</v>
      </c>
      <c r="G121" s="48"/>
      <c r="H121" s="49"/>
      <c r="I121" s="50"/>
      <c r="J121" s="50"/>
      <c r="K121" s="50"/>
      <c r="L121" s="51"/>
      <c r="M121" s="22">
        <v>39.5</v>
      </c>
      <c r="N121" s="22">
        <v>31.443999999999999</v>
      </c>
      <c r="O121" s="22">
        <v>8.0560000000000009</v>
      </c>
      <c r="P121" s="2" t="s">
        <v>0</v>
      </c>
    </row>
    <row r="122" spans="1:16" ht="14.25">
      <c r="A122" s="107"/>
      <c r="B122" s="46"/>
      <c r="C122" s="47"/>
      <c r="D122" s="47"/>
      <c r="E122" s="26"/>
      <c r="F122" s="47" t="s">
        <v>103</v>
      </c>
      <c r="G122" s="48"/>
      <c r="H122" s="49"/>
      <c r="I122" s="50"/>
      <c r="J122" s="50"/>
      <c r="K122" s="50"/>
      <c r="L122" s="51"/>
      <c r="M122" s="22">
        <v>128</v>
      </c>
      <c r="N122" s="22">
        <v>146.80000000000001</v>
      </c>
      <c r="O122" s="22">
        <v>-18.8</v>
      </c>
      <c r="P122" s="2" t="s">
        <v>0</v>
      </c>
    </row>
    <row r="123" spans="1:16" ht="14.25">
      <c r="A123" s="107"/>
      <c r="B123" s="46"/>
      <c r="C123" s="47"/>
      <c r="D123" s="47"/>
      <c r="E123" s="26"/>
      <c r="F123" s="47"/>
      <c r="G123" s="48" t="s">
        <v>104</v>
      </c>
      <c r="H123" s="49"/>
      <c r="I123" s="50"/>
      <c r="J123" s="50"/>
      <c r="K123" s="50"/>
      <c r="L123" s="51"/>
      <c r="M123" s="22"/>
      <c r="N123" s="22"/>
      <c r="O123" s="22"/>
      <c r="P123" s="2" t="s">
        <v>0</v>
      </c>
    </row>
    <row r="124" spans="1:16" ht="14.25">
      <c r="A124" s="107"/>
      <c r="B124" s="46"/>
      <c r="C124" s="47"/>
      <c r="D124" s="47"/>
      <c r="E124" s="26"/>
      <c r="F124" s="47"/>
      <c r="G124" s="48"/>
      <c r="H124" s="49" t="s">
        <v>105</v>
      </c>
      <c r="I124" s="50"/>
      <c r="J124" s="50"/>
      <c r="K124" s="50"/>
      <c r="L124" s="51"/>
      <c r="M124" s="65">
        <v>0</v>
      </c>
      <c r="N124" s="65">
        <v>0</v>
      </c>
      <c r="O124" s="65">
        <v>0</v>
      </c>
      <c r="P124" s="2" t="s">
        <v>0</v>
      </c>
    </row>
    <row r="125" spans="1:16" ht="14.25">
      <c r="A125" s="107"/>
      <c r="B125" s="46"/>
      <c r="C125" s="47"/>
      <c r="D125" s="47"/>
      <c r="E125" s="26"/>
      <c r="F125" s="47"/>
      <c r="G125" s="48"/>
      <c r="H125" s="49" t="s">
        <v>106</v>
      </c>
      <c r="I125" s="50"/>
      <c r="J125" s="50"/>
      <c r="K125" s="50"/>
      <c r="L125" s="51"/>
      <c r="M125" s="65">
        <v>0</v>
      </c>
      <c r="N125" s="65">
        <v>0</v>
      </c>
      <c r="O125" s="65">
        <v>0</v>
      </c>
      <c r="P125" s="2" t="s">
        <v>0</v>
      </c>
    </row>
    <row r="126" spans="1:16" ht="14.25">
      <c r="A126" s="107"/>
      <c r="B126" s="46"/>
      <c r="C126" s="47"/>
      <c r="D126" s="47"/>
      <c r="E126" s="26"/>
      <c r="F126" s="47"/>
      <c r="G126" s="48"/>
      <c r="H126" s="49"/>
      <c r="I126" s="50"/>
      <c r="J126" s="50"/>
      <c r="K126" s="50"/>
      <c r="L126" s="51"/>
      <c r="M126" s="65"/>
      <c r="N126" s="65"/>
      <c r="O126" s="65"/>
      <c r="P126" s="2"/>
    </row>
    <row r="127" spans="1:16" ht="15">
      <c r="A127" s="107"/>
      <c r="B127" s="32"/>
      <c r="C127" s="26"/>
      <c r="D127" s="26"/>
      <c r="E127" s="108" t="s">
        <v>107</v>
      </c>
      <c r="F127" s="47"/>
      <c r="G127" s="48"/>
      <c r="H127" s="49"/>
      <c r="I127" s="50"/>
      <c r="J127" s="37"/>
      <c r="K127" s="37"/>
      <c r="L127" s="38"/>
      <c r="M127" s="22">
        <v>20.05</v>
      </c>
      <c r="N127" s="22">
        <v>4.5999999999999996</v>
      </c>
      <c r="O127" s="22">
        <v>15.45</v>
      </c>
      <c r="P127" s="2" t="s">
        <v>0</v>
      </c>
    </row>
    <row r="128" spans="1:16" ht="14.25">
      <c r="A128" s="107"/>
      <c r="B128" s="46"/>
      <c r="C128" s="47"/>
      <c r="D128" s="47"/>
      <c r="E128" s="26"/>
      <c r="F128" s="47" t="s">
        <v>108</v>
      </c>
      <c r="G128" s="48"/>
      <c r="H128" s="49"/>
      <c r="I128" s="50"/>
      <c r="J128" s="37"/>
      <c r="K128" s="37"/>
      <c r="L128" s="38"/>
      <c r="M128" s="22">
        <v>8.0500000000000007</v>
      </c>
      <c r="N128" s="22">
        <v>0</v>
      </c>
      <c r="O128" s="22">
        <v>8.0500000000000007</v>
      </c>
      <c r="P128" s="2" t="s">
        <v>0</v>
      </c>
    </row>
    <row r="129" spans="1:16" ht="14.25">
      <c r="A129" s="107"/>
      <c r="B129" s="46"/>
      <c r="C129" s="47"/>
      <c r="D129" s="47"/>
      <c r="E129" s="26"/>
      <c r="F129" s="47" t="s">
        <v>109</v>
      </c>
      <c r="G129" s="48"/>
      <c r="H129" s="49"/>
      <c r="I129" s="50"/>
      <c r="J129" s="37"/>
      <c r="K129" s="37"/>
      <c r="L129" s="38"/>
      <c r="M129" s="22">
        <v>12</v>
      </c>
      <c r="N129" s="22">
        <v>4.5999999999999996</v>
      </c>
      <c r="O129" s="22">
        <v>7.4</v>
      </c>
      <c r="P129" s="2" t="s">
        <v>0</v>
      </c>
    </row>
    <row r="130" spans="1:16" ht="14.25">
      <c r="A130" s="107"/>
      <c r="B130" s="46"/>
      <c r="C130" s="47"/>
      <c r="D130" s="47"/>
      <c r="E130" s="47"/>
      <c r="F130" s="26"/>
      <c r="G130" s="48" t="s">
        <v>110</v>
      </c>
      <c r="H130" s="49"/>
      <c r="I130" s="50"/>
      <c r="J130" s="37"/>
      <c r="K130" s="37"/>
      <c r="L130" s="38"/>
      <c r="M130" s="22">
        <v>0</v>
      </c>
      <c r="N130" s="22">
        <v>0</v>
      </c>
      <c r="O130" s="22">
        <v>0</v>
      </c>
      <c r="P130" s="2" t="s">
        <v>0</v>
      </c>
    </row>
    <row r="131" spans="1:16" ht="14.25">
      <c r="A131" s="107"/>
      <c r="B131" s="46"/>
      <c r="C131" s="47"/>
      <c r="D131" s="47"/>
      <c r="E131" s="47"/>
      <c r="F131" s="26"/>
      <c r="G131" s="48" t="s">
        <v>111</v>
      </c>
      <c r="H131" s="49"/>
      <c r="I131" s="50"/>
      <c r="J131" s="37"/>
      <c r="K131" s="37"/>
      <c r="L131" s="38"/>
      <c r="M131" s="22">
        <v>12</v>
      </c>
      <c r="N131" s="22">
        <v>4.5999999999999996</v>
      </c>
      <c r="O131" s="22">
        <v>7.4</v>
      </c>
      <c r="P131" s="2" t="s">
        <v>0</v>
      </c>
    </row>
    <row r="132" spans="1:16" ht="14.25">
      <c r="A132" s="31"/>
      <c r="B132" s="42"/>
      <c r="C132" s="34"/>
      <c r="D132" s="34"/>
      <c r="E132" s="34"/>
      <c r="F132" s="34"/>
      <c r="G132" s="35"/>
      <c r="H132" s="36"/>
      <c r="I132" s="37"/>
      <c r="J132" s="37"/>
      <c r="K132" s="37"/>
      <c r="L132" s="38"/>
      <c r="M132" s="40"/>
      <c r="N132" s="40"/>
      <c r="O132" s="41"/>
      <c r="P132" s="2" t="s">
        <v>0</v>
      </c>
    </row>
    <row r="133" spans="1:16" ht="15">
      <c r="A133" s="109"/>
      <c r="B133" s="39" t="s">
        <v>112</v>
      </c>
      <c r="C133" s="34"/>
      <c r="D133" s="34"/>
      <c r="E133" s="26"/>
      <c r="F133" s="34"/>
      <c r="G133" s="35"/>
      <c r="H133" s="36"/>
      <c r="I133" s="37"/>
      <c r="J133" s="35"/>
      <c r="K133" s="35"/>
      <c r="L133" s="38"/>
      <c r="M133" s="21">
        <v>374.33</v>
      </c>
      <c r="N133" s="21">
        <v>144.9</v>
      </c>
      <c r="O133" s="21">
        <v>229.43</v>
      </c>
      <c r="P133" s="110" t="s">
        <v>0</v>
      </c>
    </row>
    <row r="134" spans="1:16" ht="15">
      <c r="A134" s="109"/>
      <c r="B134" s="39"/>
      <c r="C134" s="33" t="s">
        <v>113</v>
      </c>
      <c r="D134" s="33"/>
      <c r="E134" s="24"/>
      <c r="F134" s="33"/>
      <c r="G134" s="111"/>
      <c r="H134" s="112"/>
      <c r="I134" s="113"/>
      <c r="J134" s="111"/>
      <c r="K134" s="111"/>
      <c r="L134" s="114"/>
      <c r="M134" s="21">
        <v>0</v>
      </c>
      <c r="N134" s="21">
        <v>0</v>
      </c>
      <c r="O134" s="21">
        <v>0</v>
      </c>
      <c r="P134" s="110" t="s">
        <v>0</v>
      </c>
    </row>
    <row r="135" spans="1:16" ht="15">
      <c r="A135" s="109"/>
      <c r="B135" s="39"/>
      <c r="C135" s="33" t="s">
        <v>151</v>
      </c>
      <c r="D135" s="33"/>
      <c r="E135" s="24"/>
      <c r="F135" s="33"/>
      <c r="G135" s="111"/>
      <c r="H135" s="112"/>
      <c r="I135" s="113"/>
      <c r="J135" s="111"/>
      <c r="K135" s="111"/>
      <c r="L135" s="114"/>
      <c r="M135" s="21">
        <v>374.33</v>
      </c>
      <c r="N135" s="21">
        <v>144.9</v>
      </c>
      <c r="O135" s="21">
        <v>229.43</v>
      </c>
      <c r="P135" s="110" t="s">
        <v>0</v>
      </c>
    </row>
    <row r="136" spans="1:16" ht="15">
      <c r="A136" s="109"/>
      <c r="B136" s="39"/>
      <c r="C136" s="34"/>
      <c r="D136" s="34" t="s">
        <v>115</v>
      </c>
      <c r="E136" s="26"/>
      <c r="F136" s="34"/>
      <c r="G136" s="35"/>
      <c r="H136" s="36"/>
      <c r="I136" s="37"/>
      <c r="J136" s="35"/>
      <c r="K136" s="35"/>
      <c r="L136" s="38"/>
      <c r="M136" s="21">
        <v>25.3</v>
      </c>
      <c r="N136" s="21">
        <v>16.399999999999999</v>
      </c>
      <c r="O136" s="21">
        <v>8.9</v>
      </c>
      <c r="P136" s="110" t="s">
        <v>0</v>
      </c>
    </row>
    <row r="137" spans="1:16" ht="15">
      <c r="A137" s="109"/>
      <c r="B137" s="39"/>
      <c r="C137" s="34"/>
      <c r="D137" s="34"/>
      <c r="E137" s="26" t="s">
        <v>116</v>
      </c>
      <c r="F137" s="34"/>
      <c r="G137" s="35"/>
      <c r="H137" s="36"/>
      <c r="I137" s="37"/>
      <c r="J137" s="35"/>
      <c r="K137" s="35"/>
      <c r="L137" s="38"/>
      <c r="M137" s="21">
        <v>0</v>
      </c>
      <c r="N137" s="21">
        <v>16.399999999999999</v>
      </c>
      <c r="O137" s="21">
        <v>-16.399999999999999</v>
      </c>
      <c r="P137" s="110" t="s">
        <v>0</v>
      </c>
    </row>
    <row r="138" spans="1:16" ht="15">
      <c r="A138" s="109"/>
      <c r="B138" s="39"/>
      <c r="C138" s="34"/>
      <c r="D138" s="34"/>
      <c r="E138" s="26" t="s">
        <v>152</v>
      </c>
      <c r="F138" s="34"/>
      <c r="G138" s="35"/>
      <c r="H138" s="36"/>
      <c r="I138" s="37"/>
      <c r="J138" s="35"/>
      <c r="K138" s="35"/>
      <c r="L138" s="38"/>
      <c r="M138" s="21">
        <v>25.3</v>
      </c>
      <c r="N138" s="21">
        <v>0</v>
      </c>
      <c r="O138" s="21">
        <v>25.3</v>
      </c>
      <c r="P138" s="110" t="s">
        <v>0</v>
      </c>
    </row>
    <row r="139" spans="1:16" ht="15">
      <c r="A139" s="109"/>
      <c r="B139" s="39"/>
      <c r="C139" s="34"/>
      <c r="D139" s="34" t="s">
        <v>153</v>
      </c>
      <c r="E139" s="26"/>
      <c r="F139" s="34"/>
      <c r="G139" s="35"/>
      <c r="H139" s="36"/>
      <c r="I139" s="37"/>
      <c r="J139" s="35"/>
      <c r="K139" s="35"/>
      <c r="L139" s="38"/>
      <c r="M139" s="21">
        <v>32.5</v>
      </c>
      <c r="N139" s="21">
        <v>54.8</v>
      </c>
      <c r="O139" s="21">
        <v>-22.3</v>
      </c>
      <c r="P139" s="110" t="s">
        <v>0</v>
      </c>
    </row>
    <row r="140" spans="1:16" ht="15">
      <c r="A140" s="109"/>
      <c r="B140" s="39"/>
      <c r="C140" s="34"/>
      <c r="D140" s="34"/>
      <c r="E140" s="26" t="s">
        <v>119</v>
      </c>
      <c r="F140" s="34"/>
      <c r="G140" s="35"/>
      <c r="H140" s="36"/>
      <c r="I140" s="37"/>
      <c r="J140" s="35"/>
      <c r="K140" s="35"/>
      <c r="L140" s="38"/>
      <c r="M140" s="21">
        <v>0</v>
      </c>
      <c r="N140" s="21">
        <v>54.8</v>
      </c>
      <c r="O140" s="21">
        <v>-54.8</v>
      </c>
      <c r="P140" s="110" t="s">
        <v>0</v>
      </c>
    </row>
    <row r="141" spans="1:16" ht="15">
      <c r="A141" s="109"/>
      <c r="B141" s="39"/>
      <c r="C141" s="34"/>
      <c r="D141" s="34"/>
      <c r="E141" s="26" t="s">
        <v>120</v>
      </c>
      <c r="F141" s="34"/>
      <c r="G141" s="35"/>
      <c r="H141" s="36"/>
      <c r="I141" s="37"/>
      <c r="J141" s="35"/>
      <c r="K141" s="35"/>
      <c r="L141" s="38"/>
      <c r="M141" s="21">
        <v>32.5</v>
      </c>
      <c r="N141" s="21">
        <v>0</v>
      </c>
      <c r="O141" s="21">
        <v>32.5</v>
      </c>
      <c r="P141" s="110" t="s">
        <v>0</v>
      </c>
    </row>
    <row r="142" spans="1:16" ht="15">
      <c r="A142" s="109"/>
      <c r="B142" s="39"/>
      <c r="C142" s="34"/>
      <c r="D142" s="26" t="s">
        <v>121</v>
      </c>
      <c r="E142" s="26"/>
      <c r="F142" s="34"/>
      <c r="G142" s="35"/>
      <c r="H142" s="36"/>
      <c r="I142" s="37"/>
      <c r="J142" s="35"/>
      <c r="K142" s="35"/>
      <c r="L142" s="38"/>
      <c r="M142" s="21">
        <v>0</v>
      </c>
      <c r="N142" s="21">
        <v>0</v>
      </c>
      <c r="O142" s="21">
        <v>0</v>
      </c>
      <c r="P142" s="110"/>
    </row>
    <row r="143" spans="1:16" ht="15">
      <c r="A143" s="109"/>
      <c r="B143" s="39"/>
      <c r="C143" s="34"/>
      <c r="D143" s="34" t="s">
        <v>122</v>
      </c>
      <c r="E143" s="26"/>
      <c r="F143" s="34"/>
      <c r="G143" s="35"/>
      <c r="H143" s="36"/>
      <c r="I143" s="37"/>
      <c r="J143" s="35"/>
      <c r="K143" s="35"/>
      <c r="L143" s="38"/>
      <c r="M143" s="21">
        <v>288.60000000000002</v>
      </c>
      <c r="N143" s="21">
        <v>73.7</v>
      </c>
      <c r="O143" s="21">
        <v>214.9</v>
      </c>
      <c r="P143" s="110" t="s">
        <v>0</v>
      </c>
    </row>
    <row r="144" spans="1:16" ht="15">
      <c r="A144" s="109"/>
      <c r="B144" s="39"/>
      <c r="C144" s="34"/>
      <c r="D144" s="34"/>
      <c r="E144" s="26" t="s">
        <v>119</v>
      </c>
      <c r="F144" s="34"/>
      <c r="G144" s="35"/>
      <c r="H144" s="36"/>
      <c r="I144" s="37"/>
      <c r="J144" s="35"/>
      <c r="K144" s="35"/>
      <c r="L144" s="38"/>
      <c r="M144" s="21">
        <v>0</v>
      </c>
      <c r="N144" s="21">
        <v>73.7</v>
      </c>
      <c r="O144" s="21">
        <v>-73.7</v>
      </c>
      <c r="P144" s="110" t="s">
        <v>0</v>
      </c>
    </row>
    <row r="145" spans="1:16" ht="15">
      <c r="A145" s="109"/>
      <c r="B145" s="39"/>
      <c r="C145" s="34"/>
      <c r="D145" s="34"/>
      <c r="E145" s="26" t="s">
        <v>120</v>
      </c>
      <c r="F145" s="34"/>
      <c r="G145" s="35"/>
      <c r="H145" s="36"/>
      <c r="I145" s="37"/>
      <c r="J145" s="35"/>
      <c r="K145" s="35"/>
      <c r="L145" s="38"/>
      <c r="M145" s="21">
        <v>288.60000000000002</v>
      </c>
      <c r="N145" s="21">
        <v>0</v>
      </c>
      <c r="O145" s="21">
        <v>288.60000000000002</v>
      </c>
      <c r="P145" s="110" t="s">
        <v>0</v>
      </c>
    </row>
    <row r="146" spans="1:16" ht="14.25">
      <c r="A146" s="109"/>
      <c r="B146" s="42"/>
      <c r="C146" s="34"/>
      <c r="D146" s="34" t="s">
        <v>154</v>
      </c>
      <c r="E146" s="26"/>
      <c r="F146" s="34"/>
      <c r="G146" s="35"/>
      <c r="H146" s="36"/>
      <c r="I146" s="37"/>
      <c r="J146" s="2"/>
      <c r="K146" s="2"/>
      <c r="L146" s="38"/>
      <c r="M146" s="21">
        <v>27.93</v>
      </c>
      <c r="N146" s="21">
        <v>0</v>
      </c>
      <c r="O146" s="21">
        <v>27.93</v>
      </c>
      <c r="P146" s="110" t="s">
        <v>0</v>
      </c>
    </row>
    <row r="147" spans="1:16" ht="14.25">
      <c r="A147" s="109"/>
      <c r="B147" s="42"/>
      <c r="C147" s="34"/>
      <c r="D147" s="34"/>
      <c r="E147" s="26"/>
      <c r="F147" s="34"/>
      <c r="G147" s="35"/>
      <c r="H147" s="36"/>
      <c r="I147" s="37"/>
      <c r="J147" s="2"/>
      <c r="K147" s="2"/>
      <c r="L147" s="38"/>
      <c r="M147" s="115"/>
      <c r="N147" s="115"/>
      <c r="O147" s="115"/>
      <c r="P147" s="110" t="s">
        <v>0</v>
      </c>
    </row>
    <row r="148" spans="1:16" ht="15">
      <c r="A148" s="109"/>
      <c r="B148" s="39" t="s">
        <v>124</v>
      </c>
      <c r="C148" s="34"/>
      <c r="D148" s="34"/>
      <c r="E148" s="34"/>
      <c r="F148" s="34"/>
      <c r="G148" s="35"/>
      <c r="H148" s="36"/>
      <c r="I148" s="37"/>
      <c r="J148" s="35"/>
      <c r="K148" s="35"/>
      <c r="L148" s="116"/>
      <c r="M148" s="21"/>
      <c r="N148" s="21"/>
      <c r="O148" s="21">
        <v>-14.0750000000005</v>
      </c>
      <c r="P148" s="110" t="s">
        <v>0</v>
      </c>
    </row>
    <row r="149" spans="1:16" ht="15">
      <c r="A149" s="7"/>
      <c r="B149" s="79"/>
      <c r="C149" s="80"/>
      <c r="D149" s="80"/>
      <c r="E149" s="9"/>
      <c r="F149" s="9"/>
      <c r="G149" s="5"/>
      <c r="H149" s="10"/>
      <c r="I149" s="11"/>
      <c r="J149" s="5"/>
      <c r="K149" s="5"/>
      <c r="L149" s="12"/>
      <c r="M149" s="115"/>
      <c r="N149" s="115"/>
      <c r="O149" s="115"/>
      <c r="P149" s="2" t="s">
        <v>0</v>
      </c>
    </row>
    <row r="150" spans="1:16" ht="14.25">
      <c r="B150" s="117" t="s">
        <v>125</v>
      </c>
      <c r="C150" s="118"/>
      <c r="D150" s="118"/>
      <c r="E150" s="34"/>
      <c r="F150" s="34"/>
      <c r="G150" s="35"/>
      <c r="H150" s="36"/>
      <c r="I150" s="37"/>
      <c r="J150" s="35"/>
      <c r="K150" s="35"/>
      <c r="L150" s="116"/>
      <c r="M150" s="115"/>
      <c r="N150" s="119"/>
      <c r="O150" s="119"/>
      <c r="P150" s="2" t="s">
        <v>0</v>
      </c>
    </row>
    <row r="151" spans="1:16" ht="14.25">
      <c r="A151" s="120"/>
      <c r="B151" s="42"/>
      <c r="C151" s="34"/>
      <c r="D151" s="34"/>
      <c r="E151" s="34"/>
      <c r="F151" s="34"/>
      <c r="G151" s="35"/>
      <c r="H151" s="36"/>
      <c r="I151" s="37"/>
      <c r="J151" s="35"/>
      <c r="K151" s="35"/>
      <c r="L151" s="116"/>
      <c r="M151" s="119"/>
      <c r="N151" s="119"/>
      <c r="O151" s="119"/>
      <c r="P151" s="2" t="s">
        <v>0</v>
      </c>
    </row>
    <row r="152" spans="1:16" ht="14.25">
      <c r="A152" s="31"/>
      <c r="B152" s="46" t="s">
        <v>126</v>
      </c>
      <c r="C152" s="47"/>
      <c r="D152" s="47"/>
      <c r="E152" s="26"/>
      <c r="F152" s="26"/>
      <c r="G152" s="48"/>
      <c r="H152" s="49"/>
      <c r="I152" s="50"/>
      <c r="J152" s="48"/>
      <c r="K152" s="48"/>
      <c r="L152" s="121"/>
      <c r="M152" s="22">
        <v>0</v>
      </c>
      <c r="N152" s="22">
        <v>0</v>
      </c>
      <c r="O152" s="22">
        <v>0</v>
      </c>
      <c r="P152" s="2" t="s">
        <v>0</v>
      </c>
    </row>
    <row r="153" spans="1:16" ht="14.25">
      <c r="A153" s="31"/>
      <c r="B153" s="46"/>
      <c r="C153" s="47"/>
      <c r="D153" s="47"/>
      <c r="E153" s="47" t="s">
        <v>127</v>
      </c>
      <c r="F153" s="47"/>
      <c r="G153" s="2"/>
      <c r="H153" s="49"/>
      <c r="I153" s="50"/>
      <c r="J153" s="48"/>
      <c r="K153" s="48"/>
      <c r="L153" s="121"/>
      <c r="M153" s="22">
        <v>0</v>
      </c>
      <c r="N153" s="22">
        <v>0</v>
      </c>
      <c r="O153" s="22">
        <v>0</v>
      </c>
      <c r="P153" s="2" t="s">
        <v>0</v>
      </c>
    </row>
    <row r="154" spans="1:16" ht="14.25">
      <c r="A154" s="31"/>
      <c r="B154" s="46"/>
      <c r="C154" s="47"/>
      <c r="D154" s="47"/>
      <c r="E154" s="47" t="s">
        <v>128</v>
      </c>
      <c r="F154" s="47"/>
      <c r="G154" s="2"/>
      <c r="H154" s="49"/>
      <c r="I154" s="50"/>
      <c r="J154" s="48"/>
      <c r="K154" s="48"/>
      <c r="L154" s="121"/>
      <c r="M154" s="22">
        <v>0</v>
      </c>
      <c r="N154" s="22">
        <v>0</v>
      </c>
      <c r="O154" s="22">
        <v>0</v>
      </c>
      <c r="P154" s="2" t="s">
        <v>0</v>
      </c>
    </row>
    <row r="155" spans="1:16" ht="14.25">
      <c r="A155" s="31"/>
      <c r="B155" s="46"/>
      <c r="C155" s="47"/>
      <c r="D155" s="47"/>
      <c r="E155" s="47" t="s">
        <v>129</v>
      </c>
      <c r="F155" s="47"/>
      <c r="G155" s="2"/>
      <c r="H155" s="49"/>
      <c r="I155" s="50"/>
      <c r="J155" s="48"/>
      <c r="K155" s="48"/>
      <c r="L155" s="121"/>
      <c r="M155" s="22">
        <v>0</v>
      </c>
      <c r="N155" s="22">
        <v>0</v>
      </c>
      <c r="O155" s="22">
        <v>0</v>
      </c>
      <c r="P155" s="2" t="s">
        <v>0</v>
      </c>
    </row>
    <row r="156" spans="1:16" ht="14.25">
      <c r="A156" s="31"/>
      <c r="B156" s="46"/>
      <c r="C156" s="47"/>
      <c r="D156" s="47"/>
      <c r="E156" s="47" t="s">
        <v>130</v>
      </c>
      <c r="F156" s="47"/>
      <c r="G156" s="2"/>
      <c r="H156" s="49"/>
      <c r="I156" s="50"/>
      <c r="J156" s="48"/>
      <c r="K156" s="48"/>
      <c r="L156" s="121"/>
      <c r="M156" s="22">
        <v>0</v>
      </c>
      <c r="N156" s="22">
        <v>0</v>
      </c>
      <c r="O156" s="22">
        <v>0</v>
      </c>
      <c r="P156" s="2" t="s">
        <v>0</v>
      </c>
    </row>
    <row r="157" spans="1:16" ht="14.25">
      <c r="A157" s="35"/>
      <c r="B157" s="42"/>
      <c r="C157" s="34"/>
      <c r="D157" s="34"/>
      <c r="E157" s="34"/>
      <c r="F157" s="34"/>
      <c r="G157" s="35"/>
      <c r="H157" s="36"/>
      <c r="I157" s="37"/>
      <c r="J157" s="35"/>
      <c r="K157" s="35"/>
      <c r="L157" s="116"/>
      <c r="M157" s="119"/>
      <c r="N157" s="119"/>
      <c r="O157" s="119"/>
      <c r="P157" s="2" t="s">
        <v>0</v>
      </c>
    </row>
    <row r="158" spans="1:16" ht="14.25">
      <c r="A158" s="31"/>
      <c r="B158" s="46" t="s">
        <v>131</v>
      </c>
      <c r="C158" s="47"/>
      <c r="D158" s="47"/>
      <c r="E158" s="26"/>
      <c r="F158" s="47"/>
      <c r="G158" s="48"/>
      <c r="H158" s="49"/>
      <c r="I158" s="50"/>
      <c r="J158" s="48"/>
      <c r="K158" s="48"/>
      <c r="L158" s="121"/>
      <c r="M158" s="22">
        <v>0</v>
      </c>
      <c r="N158" s="22">
        <v>0</v>
      </c>
      <c r="O158" s="22">
        <v>0</v>
      </c>
      <c r="P158" s="2" t="s">
        <v>0</v>
      </c>
    </row>
    <row r="159" spans="1:16" ht="14.25">
      <c r="A159" s="31"/>
      <c r="B159" s="46" t="s">
        <v>132</v>
      </c>
      <c r="C159" s="47"/>
      <c r="D159" s="47"/>
      <c r="E159" s="26"/>
      <c r="F159" s="47"/>
      <c r="G159" s="48"/>
      <c r="H159" s="49"/>
      <c r="I159" s="50"/>
      <c r="J159" s="48"/>
      <c r="K159" s="48"/>
      <c r="L159" s="121"/>
      <c r="M159" s="22">
        <v>0</v>
      </c>
      <c r="N159" s="22">
        <v>0</v>
      </c>
      <c r="O159" s="22">
        <v>0</v>
      </c>
      <c r="P159" s="2" t="s">
        <v>0</v>
      </c>
    </row>
    <row r="160" spans="1:16" ht="14.25">
      <c r="A160" s="31"/>
      <c r="B160" s="46" t="s">
        <v>133</v>
      </c>
      <c r="C160" s="47"/>
      <c r="D160" s="47"/>
      <c r="E160" s="26"/>
      <c r="F160" s="47"/>
      <c r="G160" s="48"/>
      <c r="H160" s="49"/>
      <c r="I160" s="50"/>
      <c r="J160" s="48"/>
      <c r="K160" s="48"/>
      <c r="L160" s="121"/>
      <c r="M160" s="22">
        <v>0</v>
      </c>
      <c r="N160" s="22">
        <v>0</v>
      </c>
      <c r="O160" s="22">
        <v>0</v>
      </c>
      <c r="P160" s="2" t="s">
        <v>0</v>
      </c>
    </row>
    <row r="161" spans="1:16" ht="14.25">
      <c r="A161" s="31"/>
      <c r="B161" s="46"/>
      <c r="C161" s="47"/>
      <c r="D161" s="47"/>
      <c r="E161" s="26"/>
      <c r="F161" s="47"/>
      <c r="G161" s="48"/>
      <c r="H161" s="49"/>
      <c r="I161" s="50"/>
      <c r="J161" s="48"/>
      <c r="K161" s="48"/>
      <c r="L161" s="121"/>
      <c r="M161" s="22"/>
      <c r="N161" s="22"/>
      <c r="O161" s="22"/>
      <c r="P161" s="2"/>
    </row>
    <row r="162" spans="1:16" ht="14.25">
      <c r="A162" s="31"/>
      <c r="B162" s="42" t="s">
        <v>134</v>
      </c>
      <c r="C162" s="34"/>
      <c r="D162" s="34"/>
      <c r="E162" s="26"/>
      <c r="F162" s="34"/>
      <c r="G162" s="35"/>
      <c r="H162" s="36"/>
      <c r="I162" s="37"/>
      <c r="J162" s="35"/>
      <c r="K162" s="35"/>
      <c r="L162" s="116"/>
      <c r="M162" s="22">
        <v>1.3340000000000001</v>
      </c>
      <c r="N162" s="22">
        <v>0.68400000000000005</v>
      </c>
      <c r="O162" s="22">
        <v>0.65</v>
      </c>
      <c r="P162" s="2" t="s">
        <v>0</v>
      </c>
    </row>
    <row r="163" spans="1:16" ht="14.25">
      <c r="A163" s="31"/>
      <c r="B163" s="42" t="s">
        <v>135</v>
      </c>
      <c r="C163" s="34"/>
      <c r="D163" s="34"/>
      <c r="E163" s="26"/>
      <c r="F163" s="34"/>
      <c r="G163" s="35"/>
      <c r="H163" s="36"/>
      <c r="I163" s="37"/>
      <c r="J163" s="35"/>
      <c r="K163" s="35"/>
      <c r="L163" s="116"/>
      <c r="M163" s="22">
        <v>0</v>
      </c>
      <c r="N163" s="22">
        <v>0</v>
      </c>
      <c r="O163" s="22">
        <v>0</v>
      </c>
      <c r="P163" s="2" t="s">
        <v>0</v>
      </c>
    </row>
    <row r="164" spans="1:16" ht="14.25">
      <c r="A164" s="31"/>
      <c r="B164" s="42"/>
      <c r="C164" s="34"/>
      <c r="D164" s="34"/>
      <c r="E164" s="26"/>
      <c r="F164" s="34"/>
      <c r="G164" s="35"/>
      <c r="H164" s="36"/>
      <c r="I164" s="37"/>
      <c r="J164" s="35"/>
      <c r="K164" s="35"/>
      <c r="L164" s="116"/>
      <c r="M164" s="22"/>
      <c r="N164" s="22"/>
      <c r="O164" s="22"/>
      <c r="P164" s="2"/>
    </row>
    <row r="165" spans="1:16" ht="14.25">
      <c r="A165" s="31"/>
      <c r="B165" s="42" t="s">
        <v>136</v>
      </c>
      <c r="C165" s="34"/>
      <c r="D165" s="34"/>
      <c r="E165" s="26"/>
      <c r="F165" s="34"/>
      <c r="G165" s="35"/>
      <c r="H165" s="36"/>
      <c r="I165" s="37"/>
      <c r="J165" s="35"/>
      <c r="K165" s="35"/>
      <c r="L165" s="116"/>
      <c r="M165" s="22">
        <v>0</v>
      </c>
      <c r="N165" s="22">
        <v>0</v>
      </c>
      <c r="O165" s="22">
        <v>0</v>
      </c>
      <c r="P165" s="2" t="s">
        <v>0</v>
      </c>
    </row>
    <row r="166" spans="1:16" ht="14.25">
      <c r="A166" s="31"/>
      <c r="B166" s="42" t="s">
        <v>137</v>
      </c>
      <c r="C166" s="34"/>
      <c r="D166" s="34"/>
      <c r="E166" s="26"/>
      <c r="F166" s="34"/>
      <c r="G166" s="35"/>
      <c r="H166" s="36"/>
      <c r="I166" s="37"/>
      <c r="J166" s="35"/>
      <c r="K166" s="35"/>
      <c r="L166" s="116"/>
      <c r="M166" s="22">
        <v>0</v>
      </c>
      <c r="N166" s="22">
        <v>0</v>
      </c>
      <c r="O166" s="22">
        <v>0</v>
      </c>
      <c r="P166" s="2" t="s">
        <v>0</v>
      </c>
    </row>
    <row r="167" spans="1:16" ht="14.25">
      <c r="A167" s="31"/>
      <c r="B167" s="42" t="s">
        <v>138</v>
      </c>
      <c r="C167" s="34"/>
      <c r="D167" s="34"/>
      <c r="E167" s="26"/>
      <c r="F167" s="34"/>
      <c r="G167" s="35"/>
      <c r="H167" s="36"/>
      <c r="I167" s="37"/>
      <c r="J167" s="35"/>
      <c r="K167" s="35"/>
      <c r="L167" s="116"/>
      <c r="M167" s="22">
        <v>0</v>
      </c>
      <c r="N167" s="22">
        <v>0</v>
      </c>
      <c r="O167" s="22">
        <v>0</v>
      </c>
      <c r="P167" s="2" t="s">
        <v>0</v>
      </c>
    </row>
    <row r="168" spans="1:16" ht="14.25">
      <c r="A168" s="31"/>
      <c r="B168" s="42" t="s">
        <v>139</v>
      </c>
      <c r="C168" s="34"/>
      <c r="D168" s="34"/>
      <c r="E168" s="26"/>
      <c r="F168" s="34"/>
      <c r="G168" s="35"/>
      <c r="H168" s="36"/>
      <c r="I168" s="37"/>
      <c r="J168" s="35"/>
      <c r="K168" s="35"/>
      <c r="L168" s="116"/>
      <c r="M168" s="22">
        <v>0</v>
      </c>
      <c r="N168" s="22">
        <v>0</v>
      </c>
      <c r="O168" s="22">
        <v>0</v>
      </c>
      <c r="P168" s="2"/>
    </row>
    <row r="169" spans="1:16" ht="14.25">
      <c r="A169" s="31"/>
      <c r="B169" s="42" t="s">
        <v>140</v>
      </c>
      <c r="C169" s="34"/>
      <c r="D169" s="34"/>
      <c r="E169" s="26"/>
      <c r="F169" s="34"/>
      <c r="G169" s="35"/>
      <c r="H169" s="36"/>
      <c r="I169" s="37"/>
      <c r="J169" s="35"/>
      <c r="K169" s="35"/>
      <c r="L169" s="116"/>
      <c r="M169" s="22">
        <v>0</v>
      </c>
      <c r="N169" s="22">
        <v>0</v>
      </c>
      <c r="O169" s="22">
        <v>0</v>
      </c>
      <c r="P169" s="2"/>
    </row>
    <row r="170" spans="1:16" ht="14.25">
      <c r="A170" s="31"/>
      <c r="B170" s="42" t="s">
        <v>141</v>
      </c>
      <c r="C170" s="34"/>
      <c r="D170" s="34"/>
      <c r="E170" s="26"/>
      <c r="F170" s="34"/>
      <c r="G170" s="35"/>
      <c r="H170" s="36"/>
      <c r="I170" s="37"/>
      <c r="J170" s="35"/>
      <c r="K170" s="35"/>
      <c r="L170" s="116"/>
      <c r="M170" s="22">
        <v>0</v>
      </c>
      <c r="N170" s="22">
        <v>0</v>
      </c>
      <c r="O170" s="22">
        <v>0</v>
      </c>
      <c r="P170" s="2"/>
    </row>
    <row r="171" spans="1:16" ht="14.25">
      <c r="A171" s="31"/>
      <c r="B171" s="42" t="s">
        <v>142</v>
      </c>
      <c r="C171" s="34"/>
      <c r="D171" s="34"/>
      <c r="E171" s="26"/>
      <c r="F171" s="34"/>
      <c r="G171" s="35"/>
      <c r="H171" s="36"/>
      <c r="I171" s="37"/>
      <c r="J171" s="35"/>
      <c r="K171" s="35"/>
      <c r="L171" s="116"/>
      <c r="M171" s="22">
        <v>0</v>
      </c>
      <c r="N171" s="22">
        <v>0</v>
      </c>
      <c r="O171" s="22">
        <v>0</v>
      </c>
      <c r="P171" s="2"/>
    </row>
    <row r="172" spans="1:16" ht="14.25">
      <c r="A172" s="31"/>
      <c r="B172" s="42" t="s">
        <v>143</v>
      </c>
      <c r="C172" s="34"/>
      <c r="D172" s="34"/>
      <c r="E172" s="26"/>
      <c r="F172" s="34"/>
      <c r="G172" s="35"/>
      <c r="H172" s="36"/>
      <c r="I172" s="37"/>
      <c r="J172" s="35"/>
      <c r="K172" s="35"/>
      <c r="L172" s="116"/>
      <c r="M172" s="22">
        <v>0</v>
      </c>
      <c r="N172" s="22">
        <v>0</v>
      </c>
      <c r="O172" s="22">
        <v>0</v>
      </c>
      <c r="P172" s="2"/>
    </row>
    <row r="173" spans="1:16" ht="14.25">
      <c r="A173" s="31"/>
      <c r="B173" s="42" t="s">
        <v>144</v>
      </c>
      <c r="C173" s="34"/>
      <c r="D173" s="34"/>
      <c r="E173" s="26"/>
      <c r="F173" s="34"/>
      <c r="G173" s="35"/>
      <c r="H173" s="36"/>
      <c r="I173" s="37"/>
      <c r="J173" s="35"/>
      <c r="K173" s="35"/>
      <c r="L173" s="116"/>
      <c r="M173" s="22">
        <v>0</v>
      </c>
      <c r="N173" s="22">
        <v>0</v>
      </c>
      <c r="O173" s="22">
        <v>0</v>
      </c>
      <c r="P173" s="2"/>
    </row>
    <row r="174" spans="1:16" ht="14.25">
      <c r="A174" s="31"/>
      <c r="B174" s="42" t="s">
        <v>145</v>
      </c>
      <c r="C174" s="34"/>
      <c r="D174" s="34"/>
      <c r="E174" s="26"/>
      <c r="F174" s="34"/>
      <c r="G174" s="35"/>
      <c r="H174" s="36"/>
      <c r="I174" s="37"/>
      <c r="J174" s="35"/>
      <c r="K174" s="35"/>
      <c r="L174" s="116"/>
      <c r="M174" s="22">
        <v>0</v>
      </c>
      <c r="N174" s="22">
        <v>0</v>
      </c>
      <c r="O174" s="22">
        <v>0</v>
      </c>
      <c r="P174" s="2"/>
    </row>
    <row r="175" spans="1:16" ht="14.25">
      <c r="A175" s="31"/>
      <c r="B175" s="42"/>
      <c r="C175" s="34"/>
      <c r="D175" s="34"/>
      <c r="E175" s="26"/>
      <c r="F175" s="34"/>
      <c r="G175" s="35"/>
      <c r="H175" s="36"/>
      <c r="I175" s="37"/>
      <c r="J175" s="35"/>
      <c r="K175" s="35"/>
      <c r="L175" s="116"/>
      <c r="M175" s="22"/>
      <c r="N175" s="22"/>
      <c r="O175" s="22"/>
      <c r="P175" s="2"/>
    </row>
    <row r="176" spans="1:16" ht="14.25">
      <c r="A176" s="31"/>
      <c r="B176" s="42" t="s">
        <v>146</v>
      </c>
      <c r="C176" s="34"/>
      <c r="D176" s="34"/>
      <c r="E176" s="26"/>
      <c r="F176" s="34"/>
      <c r="G176" s="35"/>
      <c r="H176" s="36"/>
      <c r="I176" s="37"/>
      <c r="J176" s="35"/>
      <c r="K176" s="35"/>
      <c r="L176" s="116"/>
      <c r="M176" s="22">
        <v>0</v>
      </c>
      <c r="N176" s="22">
        <v>0</v>
      </c>
      <c r="O176" s="22">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dimension ref="A2:Q180"/>
  <sheetViews>
    <sheetView workbookViewId="0"/>
  </sheetViews>
  <sheetFormatPr baseColWidth="10" defaultRowHeight="12.75"/>
  <cols>
    <col min="1" max="1" width="11.42578125" style="2"/>
    <col min="2" max="9" width="1.7109375" style="3" customWidth="1"/>
    <col min="10" max="11" width="8.85546875" style="3" customWidth="1"/>
    <col min="12" max="12" width="22.5703125" style="3" customWidth="1"/>
    <col min="13" max="15" width="8.5703125" style="3" customWidth="1"/>
    <col min="16" max="16384" width="11.42578125" style="3"/>
  </cols>
  <sheetData>
    <row r="2" spans="1:16" s="137" customFormat="1" ht="15.75">
      <c r="A2" s="252"/>
      <c r="B2" s="325"/>
      <c r="C2" s="325"/>
      <c r="D2" s="325"/>
      <c r="E2" s="325"/>
      <c r="F2" s="325"/>
      <c r="G2" s="325"/>
      <c r="H2" s="325"/>
      <c r="I2" s="325"/>
      <c r="J2" s="325"/>
      <c r="K2" s="325"/>
      <c r="L2" s="325"/>
      <c r="M2" s="325"/>
      <c r="N2" s="325"/>
      <c r="O2" s="325"/>
      <c r="P2" s="110"/>
    </row>
    <row r="3" spans="1:16" ht="35.1" customHeight="1">
      <c r="A3" s="1"/>
      <c r="B3" s="249" t="s">
        <v>1</v>
      </c>
      <c r="C3" s="250"/>
      <c r="D3" s="250"/>
      <c r="E3" s="250"/>
      <c r="F3" s="250"/>
      <c r="G3" s="250"/>
      <c r="H3" s="250"/>
      <c r="I3" s="250"/>
      <c r="J3" s="250"/>
      <c r="K3" s="250"/>
      <c r="L3" s="250"/>
      <c r="M3" s="250"/>
      <c r="N3" s="250"/>
      <c r="O3" s="251"/>
      <c r="P3" s="2" t="s">
        <v>0</v>
      </c>
    </row>
    <row r="4" spans="1:16" ht="15">
      <c r="A4" s="4"/>
      <c r="B4" s="254" t="s">
        <v>147</v>
      </c>
      <c r="C4" s="26"/>
      <c r="D4" s="26"/>
      <c r="E4" s="26"/>
      <c r="F4" s="26"/>
      <c r="G4" s="2"/>
      <c r="H4" s="27"/>
      <c r="I4" s="28"/>
      <c r="J4" s="2"/>
      <c r="K4" s="2"/>
      <c r="L4" s="2"/>
      <c r="M4" s="2"/>
      <c r="N4" s="2"/>
      <c r="O4" s="29"/>
      <c r="P4" s="2" t="s">
        <v>0</v>
      </c>
    </row>
    <row r="5" spans="1:16" ht="18">
      <c r="A5" s="4"/>
      <c r="B5" s="241"/>
      <c r="C5" s="26"/>
      <c r="D5" s="26"/>
      <c r="E5" s="26"/>
      <c r="F5" s="26"/>
      <c r="G5" s="2"/>
      <c r="H5" s="27"/>
      <c r="I5" s="28"/>
      <c r="J5" s="28"/>
      <c r="K5" s="2"/>
      <c r="L5" s="242">
        <v>1996</v>
      </c>
      <c r="M5" s="2"/>
      <c r="N5" s="4"/>
      <c r="O5" s="29"/>
      <c r="P5" s="2" t="s">
        <v>0</v>
      </c>
    </row>
    <row r="6" spans="1:16" ht="14.25">
      <c r="B6" s="260"/>
      <c r="C6" s="93"/>
      <c r="D6" s="93"/>
      <c r="E6" s="93"/>
      <c r="F6" s="93"/>
      <c r="G6" s="92"/>
      <c r="H6" s="261"/>
      <c r="I6" s="262"/>
      <c r="J6" s="92"/>
      <c r="K6" s="92"/>
      <c r="L6" s="92"/>
      <c r="M6" s="92"/>
      <c r="N6" s="92"/>
      <c r="O6" s="248"/>
      <c r="P6" s="2" t="s">
        <v>0</v>
      </c>
    </row>
    <row r="7" spans="1:16" ht="15">
      <c r="A7" s="6"/>
      <c r="B7" s="229" t="s">
        <v>3</v>
      </c>
      <c r="C7" s="230"/>
      <c r="D7" s="230"/>
      <c r="E7" s="230"/>
      <c r="F7" s="230"/>
      <c r="G7" s="231"/>
      <c r="H7" s="232"/>
      <c r="I7" s="233"/>
      <c r="J7" s="231"/>
      <c r="K7" s="231"/>
      <c r="L7" s="234"/>
      <c r="M7" s="235" t="s">
        <v>4</v>
      </c>
      <c r="N7" s="235" t="s">
        <v>5</v>
      </c>
      <c r="O7" s="236" t="s">
        <v>6</v>
      </c>
      <c r="P7" s="2" t="s">
        <v>0</v>
      </c>
    </row>
    <row r="8" spans="1:16" ht="15">
      <c r="A8" s="7"/>
      <c r="B8" s="8"/>
      <c r="C8" s="9"/>
      <c r="D8" s="9"/>
      <c r="E8" s="9"/>
      <c r="F8" s="9"/>
      <c r="G8" s="5"/>
      <c r="H8" s="10"/>
      <c r="I8" s="11"/>
      <c r="J8" s="5"/>
      <c r="K8" s="5"/>
      <c r="L8" s="12"/>
      <c r="M8" s="13"/>
      <c r="N8" s="13"/>
      <c r="O8" s="14"/>
      <c r="P8" s="2" t="s">
        <v>0</v>
      </c>
    </row>
    <row r="9" spans="1:16" ht="15">
      <c r="A9" s="7"/>
      <c r="B9" s="15" t="s">
        <v>7</v>
      </c>
      <c r="C9" s="16"/>
      <c r="D9" s="16"/>
      <c r="E9" s="16"/>
      <c r="F9" s="16"/>
      <c r="G9" s="17"/>
      <c r="H9" s="18"/>
      <c r="I9" s="19"/>
      <c r="J9" s="17"/>
      <c r="K9" s="17"/>
      <c r="L9" s="17"/>
      <c r="M9" s="44">
        <v>3718.3285093819313</v>
      </c>
      <c r="N9" s="21">
        <v>4086.284372789497</v>
      </c>
      <c r="O9" s="21">
        <v>-367.95586340756637</v>
      </c>
      <c r="P9" s="2" t="s">
        <v>0</v>
      </c>
    </row>
    <row r="10" spans="1:16" ht="15">
      <c r="A10" s="7"/>
      <c r="B10" s="23"/>
      <c r="C10" s="24"/>
      <c r="D10" s="24"/>
      <c r="E10" s="25"/>
      <c r="F10" s="26"/>
      <c r="G10" s="2"/>
      <c r="H10" s="27"/>
      <c r="I10" s="28"/>
      <c r="J10" s="2"/>
      <c r="K10" s="2"/>
      <c r="L10" s="2"/>
      <c r="M10" s="30"/>
      <c r="N10" s="30"/>
      <c r="O10" s="22"/>
      <c r="P10" s="2" t="s">
        <v>0</v>
      </c>
    </row>
    <row r="11" spans="1:16" ht="15">
      <c r="A11" s="31"/>
      <c r="B11" s="32"/>
      <c r="C11" s="33" t="s">
        <v>8</v>
      </c>
      <c r="D11" s="33"/>
      <c r="E11" s="34"/>
      <c r="F11" s="34"/>
      <c r="G11" s="35"/>
      <c r="H11" s="36"/>
      <c r="I11" s="37"/>
      <c r="J11" s="37"/>
      <c r="K11" s="37"/>
      <c r="L11" s="37"/>
      <c r="M11" s="44">
        <v>3684.0710504823387</v>
      </c>
      <c r="N11" s="21">
        <v>4078.424806159167</v>
      </c>
      <c r="O11" s="21">
        <v>-394.35375567682831</v>
      </c>
      <c r="P11" s="2" t="s">
        <v>0</v>
      </c>
    </row>
    <row r="12" spans="1:16" ht="15">
      <c r="A12" s="31"/>
      <c r="B12" s="39"/>
      <c r="C12" s="33"/>
      <c r="D12" s="33"/>
      <c r="E12" s="34"/>
      <c r="F12" s="34"/>
      <c r="G12" s="35"/>
      <c r="H12" s="36"/>
      <c r="I12" s="37"/>
      <c r="J12" s="37"/>
      <c r="K12" s="37"/>
      <c r="L12" s="37"/>
      <c r="M12" s="40"/>
      <c r="N12" s="40"/>
      <c r="O12" s="41"/>
      <c r="P12" s="2" t="s">
        <v>0</v>
      </c>
    </row>
    <row r="13" spans="1:16" ht="15">
      <c r="A13" s="31"/>
      <c r="B13" s="32"/>
      <c r="C13" s="33"/>
      <c r="D13" s="33" t="s">
        <v>9</v>
      </c>
      <c r="E13" s="34"/>
      <c r="F13" s="34"/>
      <c r="G13" s="35"/>
      <c r="H13" s="36"/>
      <c r="I13" s="37"/>
      <c r="J13" s="37"/>
      <c r="K13" s="37"/>
      <c r="L13" s="37"/>
      <c r="M13" s="44">
        <v>3397.8803090518295</v>
      </c>
      <c r="N13" s="21">
        <v>3773.8768508425114</v>
      </c>
      <c r="O13" s="21">
        <v>-375.99654179068216</v>
      </c>
      <c r="P13" s="2" t="s">
        <v>0</v>
      </c>
    </row>
    <row r="14" spans="1:16" ht="14.25">
      <c r="A14" s="31"/>
      <c r="B14" s="42"/>
      <c r="C14" s="34"/>
      <c r="D14" s="34"/>
      <c r="E14" s="34"/>
      <c r="F14" s="34"/>
      <c r="G14" s="35"/>
      <c r="H14" s="36"/>
      <c r="I14" s="37"/>
      <c r="J14" s="37"/>
      <c r="K14" s="37"/>
      <c r="L14" s="37"/>
      <c r="M14" s="40"/>
      <c r="N14" s="40"/>
      <c r="O14" s="41"/>
      <c r="P14" s="2" t="s">
        <v>0</v>
      </c>
    </row>
    <row r="15" spans="1:16" ht="15">
      <c r="A15" s="31"/>
      <c r="B15" s="32"/>
      <c r="C15" s="26"/>
      <c r="D15" s="26"/>
      <c r="E15" s="43" t="s">
        <v>10</v>
      </c>
      <c r="F15" s="34"/>
      <c r="G15" s="35"/>
      <c r="H15" s="36"/>
      <c r="I15" s="37"/>
      <c r="J15" s="37"/>
      <c r="K15" s="37"/>
      <c r="L15" s="37"/>
      <c r="M15" s="44">
        <v>1109.394915885551</v>
      </c>
      <c r="N15" s="21">
        <v>2848.9220433506362</v>
      </c>
      <c r="O15" s="21">
        <v>-1739.527127465085</v>
      </c>
      <c r="P15" s="2" t="s">
        <v>0</v>
      </c>
    </row>
    <row r="16" spans="1:16" ht="14.25">
      <c r="A16" s="31"/>
      <c r="B16" s="32"/>
      <c r="C16" s="26"/>
      <c r="D16" s="26"/>
      <c r="E16" s="34"/>
      <c r="F16" s="34" t="s">
        <v>11</v>
      </c>
      <c r="G16" s="35"/>
      <c r="H16" s="36"/>
      <c r="I16" s="37"/>
      <c r="J16" s="37"/>
      <c r="K16" s="37"/>
      <c r="L16" s="37"/>
      <c r="M16" s="44">
        <v>1020.2059206457147</v>
      </c>
      <c r="N16" s="21">
        <v>2848.9220433506362</v>
      </c>
      <c r="O16" s="21">
        <v>-1828.7161227049212</v>
      </c>
      <c r="P16" s="2" t="s">
        <v>0</v>
      </c>
    </row>
    <row r="17" spans="1:16" ht="14.25">
      <c r="A17" s="31"/>
      <c r="B17" s="32"/>
      <c r="C17" s="26"/>
      <c r="D17" s="26"/>
      <c r="E17" s="34"/>
      <c r="F17" s="34" t="s">
        <v>12</v>
      </c>
      <c r="G17" s="35"/>
      <c r="H17" s="36"/>
      <c r="I17" s="37"/>
      <c r="J17" s="37"/>
      <c r="K17" s="37"/>
      <c r="L17" s="37"/>
      <c r="M17" s="44">
        <v>0</v>
      </c>
      <c r="N17" s="21">
        <v>0</v>
      </c>
      <c r="O17" s="21">
        <v>0</v>
      </c>
      <c r="P17" s="2" t="s">
        <v>0</v>
      </c>
    </row>
    <row r="18" spans="1:16" ht="14.25">
      <c r="A18" s="31"/>
      <c r="B18" s="42"/>
      <c r="C18" s="34"/>
      <c r="D18" s="34"/>
      <c r="E18" s="26"/>
      <c r="F18" s="34"/>
      <c r="G18" s="35" t="s">
        <v>13</v>
      </c>
      <c r="H18" s="36"/>
      <c r="I18" s="37"/>
      <c r="J18" s="37"/>
      <c r="K18" s="37"/>
      <c r="L18" s="37"/>
      <c r="M18" s="44">
        <v>0</v>
      </c>
      <c r="N18" s="21">
        <v>0</v>
      </c>
      <c r="O18" s="21">
        <v>0</v>
      </c>
      <c r="P18" s="2" t="s">
        <v>0</v>
      </c>
    </row>
    <row r="19" spans="1:16" ht="14.25">
      <c r="A19" s="31"/>
      <c r="B19" s="42"/>
      <c r="C19" s="34"/>
      <c r="D19" s="34"/>
      <c r="E19" s="26"/>
      <c r="F19" s="34"/>
      <c r="G19" s="35" t="s">
        <v>14</v>
      </c>
      <c r="H19" s="36"/>
      <c r="I19" s="37"/>
      <c r="J19" s="37"/>
      <c r="K19" s="37"/>
      <c r="L19" s="37"/>
      <c r="M19" s="44">
        <v>0</v>
      </c>
      <c r="N19" s="21">
        <v>0</v>
      </c>
      <c r="O19" s="21">
        <v>0</v>
      </c>
      <c r="P19" s="2" t="s">
        <v>0</v>
      </c>
    </row>
    <row r="20" spans="1:16" ht="14.25">
      <c r="A20" s="31"/>
      <c r="B20" s="32"/>
      <c r="C20" s="26"/>
      <c r="D20" s="26"/>
      <c r="E20" s="34"/>
      <c r="F20" s="34" t="s">
        <v>15</v>
      </c>
      <c r="G20" s="35"/>
      <c r="H20" s="36"/>
      <c r="I20" s="37"/>
      <c r="J20" s="37"/>
      <c r="K20" s="37"/>
      <c r="L20" s="37"/>
      <c r="M20" s="44">
        <v>0</v>
      </c>
      <c r="N20" s="21">
        <v>0</v>
      </c>
      <c r="O20" s="21">
        <v>0</v>
      </c>
      <c r="P20" s="2" t="s">
        <v>0</v>
      </c>
    </row>
    <row r="21" spans="1:16" ht="14.25">
      <c r="A21" s="31"/>
      <c r="B21" s="32"/>
      <c r="C21" s="26"/>
      <c r="D21" s="26"/>
      <c r="E21" s="34"/>
      <c r="F21" s="34" t="s">
        <v>16</v>
      </c>
      <c r="G21" s="35"/>
      <c r="H21" s="36"/>
      <c r="I21" s="37"/>
      <c r="J21" s="37"/>
      <c r="K21" s="37"/>
      <c r="L21" s="37"/>
      <c r="M21" s="44">
        <v>89.188995239836402</v>
      </c>
      <c r="N21" s="21">
        <v>0</v>
      </c>
      <c r="O21" s="21">
        <v>89.188995239836402</v>
      </c>
      <c r="P21" s="2" t="s">
        <v>0</v>
      </c>
    </row>
    <row r="22" spans="1:16" ht="14.25">
      <c r="A22" s="31"/>
      <c r="B22" s="32"/>
      <c r="C22" s="26"/>
      <c r="D22" s="26"/>
      <c r="E22" s="34"/>
      <c r="F22" s="34" t="s">
        <v>17</v>
      </c>
      <c r="G22" s="35"/>
      <c r="H22" s="36"/>
      <c r="I22" s="37"/>
      <c r="J22" s="37"/>
      <c r="K22" s="37"/>
      <c r="L22" s="37"/>
      <c r="M22" s="44">
        <v>0</v>
      </c>
      <c r="N22" s="21">
        <v>0</v>
      </c>
      <c r="O22" s="21">
        <v>0</v>
      </c>
      <c r="P22" s="2" t="s">
        <v>0</v>
      </c>
    </row>
    <row r="23" spans="1:16" ht="14.25">
      <c r="A23" s="31"/>
      <c r="B23" s="46"/>
      <c r="C23" s="47"/>
      <c r="D23" s="47"/>
      <c r="E23" s="26"/>
      <c r="F23" s="47"/>
      <c r="G23" s="48" t="s">
        <v>18</v>
      </c>
      <c r="H23" s="49"/>
      <c r="I23" s="50"/>
      <c r="J23" s="50"/>
      <c r="K23" s="50"/>
      <c r="L23" s="50"/>
      <c r="M23" s="44">
        <v>0</v>
      </c>
      <c r="N23" s="21">
        <v>0</v>
      </c>
      <c r="O23" s="21">
        <v>0</v>
      </c>
      <c r="P23" s="2" t="s">
        <v>0</v>
      </c>
    </row>
    <row r="24" spans="1:16" ht="14.25">
      <c r="A24" s="31"/>
      <c r="B24" s="46"/>
      <c r="C24" s="47"/>
      <c r="D24" s="47"/>
      <c r="E24" s="26"/>
      <c r="F24" s="47"/>
      <c r="G24" s="48" t="s">
        <v>19</v>
      </c>
      <c r="H24" s="49"/>
      <c r="I24" s="50"/>
      <c r="J24" s="50"/>
      <c r="K24" s="50"/>
      <c r="L24" s="50"/>
      <c r="M24" s="44">
        <v>0</v>
      </c>
      <c r="N24" s="21">
        <v>0</v>
      </c>
      <c r="O24" s="21">
        <v>0</v>
      </c>
      <c r="P24" s="2" t="s">
        <v>0</v>
      </c>
    </row>
    <row r="25" spans="1:16" ht="14.25">
      <c r="A25" s="31"/>
      <c r="B25" s="46"/>
      <c r="C25" s="47"/>
      <c r="D25" s="47"/>
      <c r="E25" s="26"/>
      <c r="F25" s="47"/>
      <c r="G25" s="48"/>
      <c r="H25" s="49"/>
      <c r="I25" s="50"/>
      <c r="J25" s="50"/>
      <c r="K25" s="50"/>
      <c r="L25" s="50"/>
      <c r="M25" s="45"/>
      <c r="N25" s="22"/>
      <c r="O25" s="22"/>
      <c r="P25" s="2"/>
    </row>
    <row r="26" spans="1:16" ht="15">
      <c r="A26" s="31"/>
      <c r="B26" s="32"/>
      <c r="C26" s="26"/>
      <c r="D26" s="26"/>
      <c r="E26" s="43" t="s">
        <v>20</v>
      </c>
      <c r="F26" s="34"/>
      <c r="G26" s="35"/>
      <c r="H26" s="36"/>
      <c r="I26" s="37"/>
      <c r="J26" s="37"/>
      <c r="K26" s="37"/>
      <c r="L26" s="37"/>
      <c r="M26" s="44">
        <v>2288.4853931662778</v>
      </c>
      <c r="N26" s="21">
        <v>924.95480749187561</v>
      </c>
      <c r="O26" s="21">
        <v>1363.5305856744023</v>
      </c>
      <c r="P26" s="2" t="s">
        <v>0</v>
      </c>
    </row>
    <row r="27" spans="1:16" ht="14.25">
      <c r="A27" s="31"/>
      <c r="B27" s="32"/>
      <c r="C27" s="26"/>
      <c r="D27" s="26"/>
      <c r="E27" s="34"/>
      <c r="F27" s="34" t="s">
        <v>21</v>
      </c>
      <c r="G27" s="35"/>
      <c r="H27" s="36"/>
      <c r="I27" s="37"/>
      <c r="J27" s="37"/>
      <c r="K27" s="37"/>
      <c r="L27" s="37"/>
      <c r="M27" s="44">
        <v>313.27207427632186</v>
      </c>
      <c r="N27" s="21">
        <v>476.76472899872545</v>
      </c>
      <c r="O27" s="21">
        <v>-163.49265472240361</v>
      </c>
      <c r="P27" s="2" t="s">
        <v>0</v>
      </c>
    </row>
    <row r="28" spans="1:16" ht="14.25">
      <c r="A28" s="31"/>
      <c r="B28" s="42"/>
      <c r="C28" s="34"/>
      <c r="D28" s="34"/>
      <c r="E28" s="26"/>
      <c r="F28" s="34"/>
      <c r="G28" s="35" t="s">
        <v>22</v>
      </c>
      <c r="H28" s="36"/>
      <c r="I28" s="37"/>
      <c r="J28" s="37"/>
      <c r="K28" s="37"/>
      <c r="L28" s="37"/>
      <c r="M28" s="44">
        <v>65.26857506056993</v>
      </c>
      <c r="N28" s="21">
        <v>295.14039578043793</v>
      </c>
      <c r="O28" s="21">
        <v>-229.871820719868</v>
      </c>
      <c r="P28" s="2" t="s">
        <v>0</v>
      </c>
    </row>
    <row r="29" spans="1:16" ht="14.25">
      <c r="A29" s="31"/>
      <c r="B29" s="42"/>
      <c r="C29" s="34"/>
      <c r="D29" s="34"/>
      <c r="E29" s="34"/>
      <c r="F29" s="26"/>
      <c r="G29" s="35"/>
      <c r="H29" s="36" t="s">
        <v>23</v>
      </c>
      <c r="I29" s="37"/>
      <c r="J29" s="37"/>
      <c r="K29" s="37"/>
      <c r="L29" s="37"/>
      <c r="M29" s="44">
        <v>10.764189080669908</v>
      </c>
      <c r="N29" s="21">
        <v>0</v>
      </c>
      <c r="O29" s="21">
        <v>10.764189080669908</v>
      </c>
      <c r="P29" s="2" t="s">
        <v>0</v>
      </c>
    </row>
    <row r="30" spans="1:16" ht="14.25">
      <c r="A30" s="31"/>
      <c r="B30" s="42"/>
      <c r="C30" s="34"/>
      <c r="D30" s="34"/>
      <c r="E30" s="34"/>
      <c r="F30" s="26"/>
      <c r="G30" s="35"/>
      <c r="H30" s="36" t="s">
        <v>24</v>
      </c>
      <c r="I30" s="37"/>
      <c r="J30" s="37"/>
      <c r="K30" s="37"/>
      <c r="L30" s="37"/>
      <c r="M30" s="44">
        <v>0</v>
      </c>
      <c r="N30" s="21">
        <v>284.88878713218082</v>
      </c>
      <c r="O30" s="21">
        <v>-284.88878713218082</v>
      </c>
      <c r="P30" s="2" t="s">
        <v>0</v>
      </c>
    </row>
    <row r="31" spans="1:16" ht="14.25">
      <c r="A31" s="31"/>
      <c r="B31" s="42"/>
      <c r="C31" s="34"/>
      <c r="D31" s="34"/>
      <c r="E31" s="34"/>
      <c r="F31" s="26"/>
      <c r="G31" s="35"/>
      <c r="H31" s="36" t="s">
        <v>25</v>
      </c>
      <c r="I31" s="37"/>
      <c r="J31" s="37"/>
      <c r="K31" s="37"/>
      <c r="L31" s="37"/>
      <c r="M31" s="44">
        <v>54.504385979900015</v>
      </c>
      <c r="N31" s="21">
        <v>10.251608648257056</v>
      </c>
      <c r="O31" s="21">
        <v>44.25277733164296</v>
      </c>
      <c r="P31" s="2" t="s">
        <v>0</v>
      </c>
    </row>
    <row r="32" spans="1:16" ht="14.25">
      <c r="A32" s="31"/>
      <c r="B32" s="42"/>
      <c r="C32" s="34"/>
      <c r="D32" s="34"/>
      <c r="E32" s="26"/>
      <c r="F32" s="34"/>
      <c r="G32" s="35" t="s">
        <v>26</v>
      </c>
      <c r="H32" s="36"/>
      <c r="I32" s="37"/>
      <c r="J32" s="37"/>
      <c r="K32" s="37"/>
      <c r="L32" s="37"/>
      <c r="M32" s="44">
        <v>248.00349921575196</v>
      </c>
      <c r="N32" s="21">
        <v>181.62433321828752</v>
      </c>
      <c r="O32" s="21">
        <v>66.37916599746444</v>
      </c>
      <c r="P32" s="2" t="s">
        <v>0</v>
      </c>
    </row>
    <row r="33" spans="1:16" ht="14.25">
      <c r="A33" s="31"/>
      <c r="B33" s="42"/>
      <c r="C33" s="34"/>
      <c r="D33" s="34"/>
      <c r="E33" s="34"/>
      <c r="F33" s="26"/>
      <c r="G33" s="35"/>
      <c r="H33" s="36" t="s">
        <v>27</v>
      </c>
      <c r="I33" s="37"/>
      <c r="J33" s="37"/>
      <c r="K33" s="37"/>
      <c r="L33" s="37"/>
      <c r="M33" s="44">
        <v>167.44294125486525</v>
      </c>
      <c r="N33" s="21">
        <v>107.6418908066991</v>
      </c>
      <c r="O33" s="21">
        <v>59.801050448166166</v>
      </c>
      <c r="P33" s="2" t="s">
        <v>0</v>
      </c>
    </row>
    <row r="34" spans="1:16" ht="14.25">
      <c r="A34" s="31"/>
      <c r="B34" s="42"/>
      <c r="C34" s="34"/>
      <c r="D34" s="34"/>
      <c r="E34" s="34"/>
      <c r="F34" s="26"/>
      <c r="G34" s="35"/>
      <c r="H34" s="36" t="s">
        <v>28</v>
      </c>
      <c r="I34" s="37"/>
      <c r="J34" s="37"/>
      <c r="K34" s="37"/>
      <c r="L34" s="37"/>
      <c r="M34" s="44">
        <v>12.985370954458938</v>
      </c>
      <c r="N34" s="21">
        <v>0</v>
      </c>
      <c r="O34" s="21">
        <v>12.985370954458938</v>
      </c>
      <c r="P34" s="2" t="s">
        <v>0</v>
      </c>
    </row>
    <row r="35" spans="1:16" ht="14.25">
      <c r="A35" s="31"/>
      <c r="B35" s="42"/>
      <c r="C35" s="34"/>
      <c r="D35" s="34"/>
      <c r="E35" s="34"/>
      <c r="F35" s="26"/>
      <c r="G35" s="35"/>
      <c r="H35" s="36" t="s">
        <v>25</v>
      </c>
      <c r="I35" s="37"/>
      <c r="J35" s="37"/>
      <c r="K35" s="37"/>
      <c r="L35" s="37"/>
      <c r="M35" s="44">
        <v>67.575187006427754</v>
      </c>
      <c r="N35" s="21">
        <v>73.982442411588423</v>
      </c>
      <c r="O35" s="21">
        <v>-6.4072554051606598</v>
      </c>
      <c r="P35" s="2" t="s">
        <v>0</v>
      </c>
    </row>
    <row r="36" spans="1:16" ht="14.25">
      <c r="A36" s="31"/>
      <c r="B36" s="42"/>
      <c r="C36" s="34"/>
      <c r="D36" s="34"/>
      <c r="E36" s="26"/>
      <c r="F36" s="47"/>
      <c r="G36" s="48" t="s">
        <v>29</v>
      </c>
      <c r="H36" s="36"/>
      <c r="I36" s="37"/>
      <c r="J36" s="37"/>
      <c r="K36" s="37"/>
      <c r="L36" s="37"/>
      <c r="M36" s="44">
        <v>0</v>
      </c>
      <c r="N36" s="21">
        <v>0</v>
      </c>
      <c r="O36" s="21">
        <v>0</v>
      </c>
      <c r="P36" s="2" t="s">
        <v>0</v>
      </c>
    </row>
    <row r="37" spans="1:16" ht="14.25">
      <c r="A37" s="31"/>
      <c r="B37" s="42"/>
      <c r="C37" s="34"/>
      <c r="D37" s="34"/>
      <c r="E37" s="26"/>
      <c r="F37" s="47"/>
      <c r="G37" s="48"/>
      <c r="H37" s="34" t="s">
        <v>30</v>
      </c>
      <c r="I37" s="47"/>
      <c r="J37" s="48"/>
      <c r="K37" s="48"/>
      <c r="L37" s="36"/>
      <c r="M37" s="44">
        <v>0</v>
      </c>
      <c r="N37" s="21">
        <v>0</v>
      </c>
      <c r="O37" s="21">
        <v>0</v>
      </c>
      <c r="P37" s="2" t="s">
        <v>0</v>
      </c>
    </row>
    <row r="38" spans="1:16" ht="14.25">
      <c r="A38" s="31"/>
      <c r="B38" s="46"/>
      <c r="C38" s="47"/>
      <c r="D38" s="47"/>
      <c r="E38" s="34"/>
      <c r="F38" s="26"/>
      <c r="G38" s="48"/>
      <c r="H38" s="49" t="s">
        <v>31</v>
      </c>
      <c r="I38" s="37"/>
      <c r="J38" s="37"/>
      <c r="K38" s="37"/>
      <c r="L38" s="37"/>
      <c r="M38" s="44">
        <v>0</v>
      </c>
      <c r="N38" s="21">
        <v>0</v>
      </c>
      <c r="O38" s="21">
        <v>0</v>
      </c>
      <c r="P38" s="2" t="s">
        <v>0</v>
      </c>
    </row>
    <row r="39" spans="1:16" ht="14.25">
      <c r="A39" s="31"/>
      <c r="B39" s="46"/>
      <c r="C39" s="47"/>
      <c r="D39" s="47"/>
      <c r="E39" s="34"/>
      <c r="F39" s="26"/>
      <c r="G39" s="48"/>
      <c r="H39" s="49" t="s">
        <v>32</v>
      </c>
      <c r="I39" s="37"/>
      <c r="J39" s="37"/>
      <c r="K39" s="37"/>
      <c r="L39" s="37"/>
      <c r="M39" s="44">
        <v>0</v>
      </c>
      <c r="N39" s="21">
        <v>0</v>
      </c>
      <c r="O39" s="21">
        <v>0</v>
      </c>
      <c r="P39" s="2" t="s">
        <v>0</v>
      </c>
    </row>
    <row r="40" spans="1:16" ht="14.25">
      <c r="A40" s="31"/>
      <c r="B40" s="46"/>
      <c r="C40" s="47"/>
      <c r="D40" s="47"/>
      <c r="E40" s="34"/>
      <c r="F40" s="26"/>
      <c r="G40" s="48"/>
      <c r="H40" s="49" t="s">
        <v>33</v>
      </c>
      <c r="I40" s="37"/>
      <c r="J40" s="37"/>
      <c r="K40" s="37"/>
      <c r="L40" s="37"/>
      <c r="M40" s="44">
        <v>0</v>
      </c>
      <c r="N40" s="21">
        <v>0</v>
      </c>
      <c r="O40" s="21">
        <v>0</v>
      </c>
      <c r="P40" s="2" t="s">
        <v>0</v>
      </c>
    </row>
    <row r="41" spans="1:16" ht="14.25">
      <c r="A41" s="31"/>
      <c r="B41" s="32"/>
      <c r="C41" s="52"/>
      <c r="D41" s="52"/>
      <c r="F41" s="53"/>
      <c r="G41" s="54"/>
      <c r="H41" s="52" t="s">
        <v>34</v>
      </c>
      <c r="I41" s="55"/>
      <c r="J41" s="55"/>
      <c r="K41" s="55"/>
      <c r="L41" s="55"/>
      <c r="M41" s="44">
        <v>0</v>
      </c>
      <c r="N41" s="21">
        <v>0</v>
      </c>
      <c r="O41" s="21">
        <v>0</v>
      </c>
      <c r="P41" s="2" t="s">
        <v>0</v>
      </c>
    </row>
    <row r="42" spans="1:16" ht="14.25">
      <c r="A42" s="31"/>
      <c r="B42" s="57"/>
      <c r="C42" s="58"/>
      <c r="D42" s="58"/>
      <c r="E42" s="59"/>
      <c r="F42" s="53"/>
      <c r="G42" s="54"/>
      <c r="H42" s="60" t="s">
        <v>35</v>
      </c>
      <c r="I42" s="55"/>
      <c r="J42" s="55"/>
      <c r="K42" s="55"/>
      <c r="L42" s="55"/>
      <c r="M42" s="44">
        <v>0</v>
      </c>
      <c r="N42" s="21">
        <v>0</v>
      </c>
      <c r="O42" s="21">
        <v>0</v>
      </c>
      <c r="P42" s="2" t="s">
        <v>0</v>
      </c>
    </row>
    <row r="43" spans="1:16" ht="14.25">
      <c r="A43" s="31"/>
      <c r="B43" s="57"/>
      <c r="C43" s="58"/>
      <c r="D43" s="58"/>
      <c r="E43" s="59"/>
      <c r="F43" s="53"/>
      <c r="G43" s="61"/>
      <c r="H43" s="62" t="s">
        <v>36</v>
      </c>
      <c r="I43" s="55"/>
      <c r="J43" s="55"/>
      <c r="K43" s="55"/>
      <c r="L43" s="55"/>
      <c r="M43" s="44">
        <v>0</v>
      </c>
      <c r="N43" s="21">
        <v>0</v>
      </c>
      <c r="O43" s="21">
        <v>0</v>
      </c>
      <c r="P43" s="2" t="s">
        <v>0</v>
      </c>
    </row>
    <row r="44" spans="1:16" ht="14.25">
      <c r="A44" s="31"/>
      <c r="B44" s="57"/>
      <c r="C44" s="58"/>
      <c r="D44" s="58"/>
      <c r="E44" s="59"/>
      <c r="F44" s="59"/>
      <c r="G44" s="63"/>
      <c r="H44" s="62"/>
      <c r="I44" s="55" t="s">
        <v>37</v>
      </c>
      <c r="J44" s="55"/>
      <c r="K44" s="55"/>
      <c r="L44" s="55"/>
      <c r="M44" s="44">
        <v>0</v>
      </c>
      <c r="N44" s="21">
        <v>0</v>
      </c>
      <c r="O44" s="21">
        <v>0</v>
      </c>
      <c r="P44" s="2" t="s">
        <v>0</v>
      </c>
    </row>
    <row r="45" spans="1:16" ht="14.25">
      <c r="A45" s="31"/>
      <c r="B45" s="57"/>
      <c r="C45" s="58"/>
      <c r="D45" s="58"/>
      <c r="E45" s="59"/>
      <c r="F45" s="59"/>
      <c r="G45" s="63"/>
      <c r="H45" s="62"/>
      <c r="I45" s="55" t="s">
        <v>38</v>
      </c>
      <c r="J45" s="55"/>
      <c r="K45" s="55"/>
      <c r="L45" s="55"/>
      <c r="M45" s="44">
        <v>0</v>
      </c>
      <c r="N45" s="21">
        <v>0</v>
      </c>
      <c r="O45" s="21">
        <v>0</v>
      </c>
      <c r="P45" s="2" t="s">
        <v>0</v>
      </c>
    </row>
    <row r="46" spans="1:16" ht="14.25">
      <c r="A46" s="31"/>
      <c r="B46" s="57"/>
      <c r="C46" s="58"/>
      <c r="D46" s="58"/>
      <c r="E46" s="59"/>
      <c r="F46" s="59"/>
      <c r="G46" s="63"/>
      <c r="H46" s="62"/>
      <c r="I46" s="55" t="s">
        <v>25</v>
      </c>
      <c r="J46" s="55"/>
      <c r="K46" s="55"/>
      <c r="L46" s="55"/>
      <c r="M46" s="44">
        <v>0</v>
      </c>
      <c r="N46" s="21">
        <v>0</v>
      </c>
      <c r="O46" s="21">
        <v>0</v>
      </c>
      <c r="P46" s="2" t="s">
        <v>0</v>
      </c>
    </row>
    <row r="47" spans="1:16" ht="14.25">
      <c r="A47" s="31"/>
      <c r="B47" s="57"/>
      <c r="C47" s="58"/>
      <c r="D47" s="58"/>
      <c r="E47" s="59"/>
      <c r="F47" s="53"/>
      <c r="G47" s="61"/>
      <c r="H47" s="62" t="s">
        <v>39</v>
      </c>
      <c r="I47" s="55"/>
      <c r="J47" s="55"/>
      <c r="K47" s="55"/>
      <c r="L47" s="55"/>
      <c r="M47" s="44">
        <v>0</v>
      </c>
      <c r="N47" s="21">
        <v>0</v>
      </c>
      <c r="O47" s="21">
        <v>0</v>
      </c>
      <c r="P47" s="2" t="s">
        <v>0</v>
      </c>
    </row>
    <row r="48" spans="1:16" ht="14.25">
      <c r="A48" s="31"/>
      <c r="B48" s="57"/>
      <c r="C48" s="58"/>
      <c r="D48" s="58"/>
      <c r="E48" s="59"/>
      <c r="F48" s="59"/>
      <c r="G48" s="63"/>
      <c r="H48" s="62"/>
      <c r="I48" s="55" t="s">
        <v>40</v>
      </c>
      <c r="J48" s="55"/>
      <c r="K48" s="55"/>
      <c r="L48" s="55"/>
      <c r="M48" s="44">
        <v>0</v>
      </c>
      <c r="N48" s="21">
        <v>0</v>
      </c>
      <c r="O48" s="21">
        <v>0</v>
      </c>
      <c r="P48" s="2" t="s">
        <v>0</v>
      </c>
    </row>
    <row r="49" spans="1:17" ht="14.25">
      <c r="A49" s="31"/>
      <c r="B49" s="57"/>
      <c r="C49" s="58"/>
      <c r="D49" s="58"/>
      <c r="E49" s="59"/>
      <c r="F49" s="59"/>
      <c r="G49" s="63"/>
      <c r="H49" s="62"/>
      <c r="I49" s="55" t="s">
        <v>41</v>
      </c>
      <c r="J49" s="55"/>
      <c r="K49" s="55"/>
      <c r="L49" s="55"/>
      <c r="M49" s="44">
        <v>0</v>
      </c>
      <c r="N49" s="21">
        <v>0</v>
      </c>
      <c r="O49" s="21">
        <v>0</v>
      </c>
      <c r="P49" s="2" t="s">
        <v>0</v>
      </c>
    </row>
    <row r="50" spans="1:17" ht="14.25">
      <c r="A50" s="31"/>
      <c r="B50" s="57"/>
      <c r="C50" s="58"/>
      <c r="D50" s="58"/>
      <c r="E50" s="59"/>
      <c r="F50" s="59"/>
      <c r="G50" s="63"/>
      <c r="H50" s="62"/>
      <c r="I50" s="55" t="s">
        <v>25</v>
      </c>
      <c r="J50" s="55"/>
      <c r="K50" s="55"/>
      <c r="L50" s="55"/>
      <c r="M50" s="44">
        <v>0</v>
      </c>
      <c r="N50" s="21">
        <v>0</v>
      </c>
      <c r="O50" s="21">
        <v>0</v>
      </c>
      <c r="P50" s="2" t="s">
        <v>0</v>
      </c>
    </row>
    <row r="51" spans="1:17" ht="14.25">
      <c r="A51" s="31"/>
      <c r="B51" s="57"/>
      <c r="C51" s="58"/>
      <c r="D51" s="58"/>
      <c r="E51" s="59"/>
      <c r="F51" s="53"/>
      <c r="G51" s="61"/>
      <c r="H51" s="62" t="s">
        <v>42</v>
      </c>
      <c r="I51" s="55"/>
      <c r="J51" s="55"/>
      <c r="K51" s="55"/>
      <c r="L51" s="55"/>
      <c r="M51" s="44">
        <v>0</v>
      </c>
      <c r="N51" s="21">
        <v>0</v>
      </c>
      <c r="O51" s="21">
        <v>0</v>
      </c>
      <c r="P51" s="2" t="s">
        <v>0</v>
      </c>
    </row>
    <row r="52" spans="1:17" ht="14.25">
      <c r="A52" s="31"/>
      <c r="B52" s="57"/>
      <c r="C52" s="58"/>
      <c r="D52" s="58"/>
      <c r="E52" s="58"/>
      <c r="F52" s="59"/>
      <c r="G52" s="63"/>
      <c r="H52" s="60"/>
      <c r="I52" s="66" t="s">
        <v>43</v>
      </c>
      <c r="J52" s="66"/>
      <c r="K52" s="66"/>
      <c r="L52" s="66"/>
      <c r="M52" s="44">
        <v>0</v>
      </c>
      <c r="N52" s="21">
        <v>0</v>
      </c>
      <c r="O52" s="21">
        <v>0</v>
      </c>
      <c r="P52" s="2" t="s">
        <v>0</v>
      </c>
    </row>
    <row r="53" spans="1:17" ht="14.25">
      <c r="A53" s="31"/>
      <c r="B53" s="57"/>
      <c r="C53" s="58"/>
      <c r="D53" s="58"/>
      <c r="E53" s="58"/>
      <c r="F53" s="59"/>
      <c r="G53" s="63"/>
      <c r="H53" s="60"/>
      <c r="I53" s="66" t="s">
        <v>44</v>
      </c>
      <c r="J53" s="66"/>
      <c r="K53" s="66"/>
      <c r="L53" s="66"/>
      <c r="M53" s="44">
        <v>0</v>
      </c>
      <c r="N53" s="21">
        <v>0</v>
      </c>
      <c r="O53" s="21">
        <v>0</v>
      </c>
      <c r="P53" s="2" t="s">
        <v>0</v>
      </c>
    </row>
    <row r="54" spans="1:17" ht="14.25">
      <c r="A54" s="31"/>
      <c r="B54" s="57"/>
      <c r="C54" s="58"/>
      <c r="D54" s="58"/>
      <c r="E54" s="58"/>
      <c r="F54" s="59"/>
      <c r="G54" s="63"/>
      <c r="H54" s="60"/>
      <c r="I54" s="66" t="s">
        <v>25</v>
      </c>
      <c r="J54" s="66"/>
      <c r="K54" s="66"/>
      <c r="L54" s="66"/>
      <c r="M54" s="44">
        <v>0</v>
      </c>
      <c r="N54" s="21">
        <v>0</v>
      </c>
      <c r="O54" s="21">
        <v>0</v>
      </c>
      <c r="P54" s="2" t="s">
        <v>0</v>
      </c>
    </row>
    <row r="55" spans="1:17" ht="14.25">
      <c r="A55" s="31"/>
      <c r="B55" s="57"/>
      <c r="C55" s="58"/>
      <c r="D55" s="58"/>
      <c r="E55" s="59"/>
      <c r="F55" s="53"/>
      <c r="G55" s="61"/>
      <c r="H55" s="62" t="s">
        <v>45</v>
      </c>
      <c r="I55" s="55"/>
      <c r="J55" s="55"/>
      <c r="K55" s="55"/>
      <c r="L55" s="55"/>
      <c r="M55" s="44">
        <v>0</v>
      </c>
      <c r="N55" s="21">
        <v>0</v>
      </c>
      <c r="O55" s="21">
        <v>0</v>
      </c>
      <c r="P55" s="2" t="s">
        <v>0</v>
      </c>
    </row>
    <row r="56" spans="1:17" ht="14.25">
      <c r="A56" s="31"/>
      <c r="B56" s="57"/>
      <c r="C56" s="58"/>
      <c r="D56" s="58"/>
      <c r="E56" s="59"/>
      <c r="F56" s="53"/>
      <c r="G56" s="61"/>
      <c r="H56" s="62" t="s">
        <v>46</v>
      </c>
      <c r="I56" s="55"/>
      <c r="J56" s="55"/>
      <c r="K56" s="55"/>
      <c r="L56" s="55"/>
      <c r="M56" s="44">
        <v>0</v>
      </c>
      <c r="N56" s="21">
        <v>0</v>
      </c>
      <c r="O56" s="21">
        <v>0</v>
      </c>
      <c r="P56" s="2" t="s">
        <v>0</v>
      </c>
    </row>
    <row r="57" spans="1:17" ht="14.25">
      <c r="A57" s="31"/>
      <c r="B57" s="68"/>
      <c r="C57" s="69"/>
      <c r="D57" s="69"/>
      <c r="E57" s="70"/>
      <c r="F57" s="71"/>
      <c r="G57" s="72"/>
      <c r="H57" s="73"/>
      <c r="I57" s="74"/>
      <c r="J57" s="74"/>
      <c r="K57" s="74"/>
      <c r="L57" s="74"/>
      <c r="M57" s="76"/>
      <c r="N57" s="77"/>
      <c r="O57" s="77"/>
      <c r="P57" s="2" t="s">
        <v>0</v>
      </c>
      <c r="Q57" s="78"/>
    </row>
    <row r="58" spans="1:17" ht="15">
      <c r="A58" s="6"/>
      <c r="B58" s="229" t="s">
        <v>3</v>
      </c>
      <c r="C58" s="230"/>
      <c r="D58" s="230"/>
      <c r="E58" s="230"/>
      <c r="F58" s="230"/>
      <c r="G58" s="231"/>
      <c r="H58" s="232"/>
      <c r="I58" s="233"/>
      <c r="J58" s="231"/>
      <c r="K58" s="231"/>
      <c r="L58" s="231"/>
      <c r="M58" s="237" t="s">
        <v>4</v>
      </c>
      <c r="N58" s="237" t="s">
        <v>5</v>
      </c>
      <c r="O58" s="238" t="s">
        <v>6</v>
      </c>
      <c r="P58" s="2" t="s">
        <v>0</v>
      </c>
    </row>
    <row r="59" spans="1:17" ht="15">
      <c r="A59" s="7"/>
      <c r="B59" s="79"/>
      <c r="C59" s="80"/>
      <c r="D59" s="80"/>
      <c r="E59" s="9"/>
      <c r="F59" s="9"/>
      <c r="G59" s="5"/>
      <c r="H59" s="10"/>
      <c r="I59" s="11"/>
      <c r="J59" s="5"/>
      <c r="K59" s="5"/>
      <c r="L59" s="5"/>
      <c r="M59" s="81"/>
      <c r="N59" s="81"/>
      <c r="O59" s="82"/>
      <c r="P59" s="2" t="s">
        <v>0</v>
      </c>
    </row>
    <row r="60" spans="1:17" ht="15">
      <c r="A60" s="7"/>
      <c r="B60" s="83"/>
      <c r="C60" s="84"/>
      <c r="D60" s="84"/>
      <c r="E60" s="9"/>
      <c r="F60" s="84" t="s">
        <v>47</v>
      </c>
      <c r="G60" s="5"/>
      <c r="H60" s="10"/>
      <c r="I60" s="11"/>
      <c r="J60" s="17"/>
      <c r="K60" s="17"/>
      <c r="L60" s="17"/>
      <c r="M60" s="44">
        <v>1338.0057887416835</v>
      </c>
      <c r="N60" s="21">
        <v>291.02779211104547</v>
      </c>
      <c r="O60" s="21">
        <v>1046.977996630638</v>
      </c>
      <c r="P60" s="2" t="s">
        <v>0</v>
      </c>
    </row>
    <row r="61" spans="1:17" ht="14.25">
      <c r="A61" s="31"/>
      <c r="B61" s="42"/>
      <c r="C61" s="34"/>
      <c r="D61" s="34"/>
      <c r="E61" s="26"/>
      <c r="F61" s="34"/>
      <c r="G61" s="35" t="s">
        <v>48</v>
      </c>
      <c r="H61" s="27"/>
      <c r="I61" s="37"/>
      <c r="J61" s="37"/>
      <c r="K61" s="37"/>
      <c r="L61" s="37"/>
      <c r="M61" s="44">
        <v>0</v>
      </c>
      <c r="N61" s="21">
        <v>17.304715398257912</v>
      </c>
      <c r="O61" s="21">
        <v>-17.304715398257912</v>
      </c>
      <c r="P61" s="2" t="s">
        <v>0</v>
      </c>
    </row>
    <row r="62" spans="1:17" ht="14.25">
      <c r="A62" s="31"/>
      <c r="B62" s="46"/>
      <c r="C62" s="47"/>
      <c r="D62" s="47"/>
      <c r="E62" s="47"/>
      <c r="F62" s="26"/>
      <c r="G62" s="2"/>
      <c r="H62" s="49" t="s">
        <v>49</v>
      </c>
      <c r="I62" s="50"/>
      <c r="J62" s="50"/>
      <c r="K62" s="50"/>
      <c r="L62" s="50"/>
      <c r="M62" s="44">
        <v>0</v>
      </c>
      <c r="N62" s="21">
        <v>0</v>
      </c>
      <c r="O62" s="21">
        <v>0</v>
      </c>
      <c r="P62" s="2" t="s">
        <v>0</v>
      </c>
    </row>
    <row r="63" spans="1:17" ht="14.25">
      <c r="A63" s="31"/>
      <c r="B63" s="46"/>
      <c r="C63" s="47"/>
      <c r="D63" s="47"/>
      <c r="E63" s="47"/>
      <c r="F63" s="26"/>
      <c r="G63" s="2"/>
      <c r="H63" s="49" t="s">
        <v>50</v>
      </c>
      <c r="I63" s="50"/>
      <c r="J63" s="50"/>
      <c r="K63" s="50"/>
      <c r="L63" s="50"/>
      <c r="M63" s="44">
        <v>0</v>
      </c>
      <c r="N63" s="21">
        <v>17.304715398257912</v>
      </c>
      <c r="O63" s="21">
        <v>-17.304715398257912</v>
      </c>
      <c r="P63" s="2" t="s">
        <v>0</v>
      </c>
    </row>
    <row r="64" spans="1:17" ht="14.25">
      <c r="A64" s="31"/>
      <c r="B64" s="46"/>
      <c r="C64" s="47"/>
      <c r="D64" s="47"/>
      <c r="E64" s="26"/>
      <c r="F64" s="47"/>
      <c r="G64" s="48" t="s">
        <v>51</v>
      </c>
      <c r="H64" s="27"/>
      <c r="I64" s="50"/>
      <c r="J64" s="50"/>
      <c r="K64" s="50"/>
      <c r="L64" s="50"/>
      <c r="M64" s="44">
        <v>1338.0057887416835</v>
      </c>
      <c r="N64" s="21">
        <v>273.72307671278753</v>
      </c>
      <c r="O64" s="21">
        <v>1064.282712028896</v>
      </c>
      <c r="P64" s="2" t="s">
        <v>0</v>
      </c>
    </row>
    <row r="65" spans="1:16" ht="14.25">
      <c r="A65" s="31"/>
      <c r="B65" s="46"/>
      <c r="C65" s="47"/>
      <c r="D65" s="47"/>
      <c r="E65" s="47"/>
      <c r="F65" s="26"/>
      <c r="G65" s="48"/>
      <c r="H65" s="49" t="s">
        <v>52</v>
      </c>
      <c r="I65" s="50"/>
      <c r="J65" s="50"/>
      <c r="K65" s="50"/>
      <c r="L65" s="50"/>
      <c r="M65" s="44">
        <v>0</v>
      </c>
      <c r="N65" s="21">
        <v>5.9425158131063407</v>
      </c>
      <c r="O65" s="21">
        <v>-5.9425158131063407</v>
      </c>
      <c r="P65" s="2" t="s">
        <v>0</v>
      </c>
    </row>
    <row r="66" spans="1:16" ht="14.25">
      <c r="A66" s="31"/>
      <c r="B66" s="46"/>
      <c r="C66" s="47"/>
      <c r="D66" s="47"/>
      <c r="E66" s="47"/>
      <c r="F66" s="26"/>
      <c r="G66" s="48"/>
      <c r="H66" s="49" t="s">
        <v>53</v>
      </c>
      <c r="I66" s="50"/>
      <c r="J66" s="50"/>
      <c r="K66" s="50"/>
      <c r="L66" s="50"/>
      <c r="M66" s="44">
        <v>5.2966644682661457</v>
      </c>
      <c r="N66" s="21">
        <v>74.495022844001284</v>
      </c>
      <c r="O66" s="21">
        <v>-69.198358375735125</v>
      </c>
      <c r="P66" s="2" t="s">
        <v>0</v>
      </c>
    </row>
    <row r="67" spans="1:16" ht="14.25">
      <c r="A67" s="31"/>
      <c r="B67" s="46"/>
      <c r="C67" s="47"/>
      <c r="D67" s="47"/>
      <c r="E67" s="47"/>
      <c r="F67" s="26"/>
      <c r="G67" s="48"/>
      <c r="H67" s="49" t="s">
        <v>54</v>
      </c>
      <c r="I67" s="50"/>
      <c r="J67" s="50"/>
      <c r="K67" s="50"/>
      <c r="L67" s="50"/>
      <c r="M67" s="44">
        <v>1332.7091242734173</v>
      </c>
      <c r="N67" s="21">
        <v>193.28553805567992</v>
      </c>
      <c r="O67" s="21">
        <v>1139.4235862177375</v>
      </c>
      <c r="P67" s="2" t="s">
        <v>0</v>
      </c>
    </row>
    <row r="68" spans="1:16" ht="14.25">
      <c r="A68" s="31"/>
      <c r="B68" s="32"/>
      <c r="C68" s="26"/>
      <c r="D68" s="26"/>
      <c r="E68" s="34"/>
      <c r="F68" s="34" t="s">
        <v>55</v>
      </c>
      <c r="G68" s="35"/>
      <c r="H68" s="36"/>
      <c r="I68" s="37"/>
      <c r="J68" s="37"/>
      <c r="K68" s="37"/>
      <c r="L68" s="37"/>
      <c r="M68" s="44">
        <v>12.701743115190492</v>
      </c>
      <c r="N68" s="21">
        <v>16.296640547845964</v>
      </c>
      <c r="O68" s="21">
        <v>-3.5948974326554732</v>
      </c>
      <c r="P68" s="2" t="s">
        <v>0</v>
      </c>
    </row>
    <row r="69" spans="1:16" ht="14.25">
      <c r="A69" s="31"/>
      <c r="B69" s="42"/>
      <c r="C69" s="34"/>
      <c r="D69" s="34"/>
      <c r="E69" s="26"/>
      <c r="F69" s="34"/>
      <c r="G69" s="35" t="s">
        <v>56</v>
      </c>
      <c r="H69" s="36"/>
      <c r="I69" s="37"/>
      <c r="J69" s="37"/>
      <c r="K69" s="37"/>
      <c r="L69" s="37"/>
      <c r="M69" s="44">
        <v>2.279274322795819</v>
      </c>
      <c r="N69" s="21">
        <v>1.1686833859013046</v>
      </c>
      <c r="O69" s="21">
        <v>1.1105909368945144</v>
      </c>
      <c r="P69" s="2" t="s">
        <v>0</v>
      </c>
    </row>
    <row r="70" spans="1:16" ht="14.25">
      <c r="A70" s="31"/>
      <c r="B70" s="42"/>
      <c r="C70" s="34"/>
      <c r="D70" s="34"/>
      <c r="E70" s="26"/>
      <c r="F70" s="34"/>
      <c r="G70" s="35" t="s">
        <v>57</v>
      </c>
      <c r="H70" s="36"/>
      <c r="I70" s="37"/>
      <c r="J70" s="37"/>
      <c r="K70" s="37"/>
      <c r="L70" s="37"/>
      <c r="M70" s="44">
        <v>10.422468792394673</v>
      </c>
      <c r="N70" s="21">
        <v>15.127957161944661</v>
      </c>
      <c r="O70" s="21">
        <v>-4.7054883695499878</v>
      </c>
      <c r="P70" s="2" t="s">
        <v>0</v>
      </c>
    </row>
    <row r="71" spans="1:16" ht="14.25">
      <c r="A71" s="31"/>
      <c r="B71" s="32"/>
      <c r="C71" s="26"/>
      <c r="D71" s="26"/>
      <c r="E71" s="34"/>
      <c r="F71" s="34" t="s">
        <v>58</v>
      </c>
      <c r="G71" s="35"/>
      <c r="H71" s="36"/>
      <c r="I71" s="37"/>
      <c r="J71" s="37"/>
      <c r="K71" s="37"/>
      <c r="L71" s="37"/>
      <c r="M71" s="44">
        <v>0</v>
      </c>
      <c r="N71" s="21">
        <v>0</v>
      </c>
      <c r="O71" s="21">
        <v>0</v>
      </c>
      <c r="P71" s="2" t="s">
        <v>0</v>
      </c>
    </row>
    <row r="72" spans="1:16" ht="14.25">
      <c r="A72" s="31"/>
      <c r="B72" s="42"/>
      <c r="C72" s="34"/>
      <c r="D72" s="34"/>
      <c r="E72" s="26"/>
      <c r="F72" s="34"/>
      <c r="G72" s="35" t="s">
        <v>59</v>
      </c>
      <c r="H72" s="36"/>
      <c r="I72" s="37"/>
      <c r="J72" s="37"/>
      <c r="K72" s="37"/>
      <c r="L72" s="37"/>
      <c r="M72" s="44">
        <v>0</v>
      </c>
      <c r="N72" s="21">
        <v>0</v>
      </c>
      <c r="O72" s="21">
        <v>0</v>
      </c>
      <c r="P72" s="2" t="s">
        <v>0</v>
      </c>
    </row>
    <row r="73" spans="1:16" ht="14.25">
      <c r="A73" s="31"/>
      <c r="B73" s="42"/>
      <c r="C73" s="34"/>
      <c r="D73" s="34"/>
      <c r="E73" s="26"/>
      <c r="F73" s="34"/>
      <c r="G73" s="35" t="s">
        <v>60</v>
      </c>
      <c r="H73" s="36"/>
      <c r="I73" s="37"/>
      <c r="J73" s="37"/>
      <c r="K73" s="37"/>
      <c r="L73" s="37"/>
      <c r="M73" s="44">
        <v>0</v>
      </c>
      <c r="N73" s="21">
        <v>0</v>
      </c>
      <c r="O73" s="21">
        <v>0</v>
      </c>
      <c r="P73" s="2" t="s">
        <v>0</v>
      </c>
    </row>
    <row r="74" spans="1:16" ht="14.25">
      <c r="A74" s="31"/>
      <c r="B74" s="32"/>
      <c r="C74" s="26"/>
      <c r="D74" s="26"/>
      <c r="E74" s="34"/>
      <c r="F74" s="34" t="s">
        <v>61</v>
      </c>
      <c r="G74" s="35"/>
      <c r="H74" s="36"/>
      <c r="I74" s="37"/>
      <c r="J74" s="37"/>
      <c r="K74" s="37"/>
      <c r="L74" s="37"/>
      <c r="M74" s="44">
        <v>0</v>
      </c>
      <c r="N74" s="21">
        <v>53.386960637240001</v>
      </c>
      <c r="O74" s="21">
        <v>-53.386960637240001</v>
      </c>
      <c r="P74" s="2" t="s">
        <v>0</v>
      </c>
    </row>
    <row r="75" spans="1:16" ht="14.25">
      <c r="A75" s="31"/>
      <c r="B75" s="42"/>
      <c r="C75" s="34"/>
      <c r="D75" s="34"/>
      <c r="E75" s="26"/>
      <c r="F75" s="26"/>
      <c r="G75" s="35" t="s">
        <v>62</v>
      </c>
      <c r="H75" s="36"/>
      <c r="I75" s="37"/>
      <c r="J75" s="37"/>
      <c r="K75" s="37"/>
      <c r="L75" s="37"/>
      <c r="M75" s="44">
        <v>0</v>
      </c>
      <c r="N75" s="21">
        <v>0</v>
      </c>
      <c r="O75" s="21">
        <v>0</v>
      </c>
      <c r="P75" s="2" t="s">
        <v>0</v>
      </c>
    </row>
    <row r="76" spans="1:16" ht="14.25">
      <c r="A76" s="31"/>
      <c r="B76" s="42"/>
      <c r="C76" s="34"/>
      <c r="D76" s="34"/>
      <c r="E76" s="26"/>
      <c r="F76" s="26"/>
      <c r="G76" s="35" t="s">
        <v>63</v>
      </c>
      <c r="H76" s="36"/>
      <c r="I76" s="37"/>
      <c r="J76" s="37"/>
      <c r="K76" s="37"/>
      <c r="L76" s="37"/>
      <c r="M76" s="44">
        <v>0</v>
      </c>
      <c r="N76" s="21">
        <v>31.653550302935038</v>
      </c>
      <c r="O76" s="21">
        <v>-31.653550302935038</v>
      </c>
      <c r="P76" s="2" t="s">
        <v>0</v>
      </c>
    </row>
    <row r="77" spans="1:16" ht="14.25">
      <c r="A77" s="31"/>
      <c r="B77" s="42"/>
      <c r="C77" s="34"/>
      <c r="D77" s="34"/>
      <c r="E77" s="26"/>
      <c r="F77" s="34"/>
      <c r="G77" s="35" t="s">
        <v>64</v>
      </c>
      <c r="H77" s="36"/>
      <c r="I77" s="37"/>
      <c r="J77" s="37"/>
      <c r="K77" s="37"/>
      <c r="L77" s="37"/>
      <c r="M77" s="44">
        <v>0</v>
      </c>
      <c r="N77" s="21">
        <v>21.73341033430496</v>
      </c>
      <c r="O77" s="21">
        <v>-21.73341033430496</v>
      </c>
      <c r="P77" s="2" t="s">
        <v>0</v>
      </c>
    </row>
    <row r="78" spans="1:16" ht="14.25">
      <c r="A78" s="31"/>
      <c r="B78" s="42"/>
      <c r="C78" s="34"/>
      <c r="D78" s="34"/>
      <c r="E78" s="26"/>
      <c r="F78" s="34"/>
      <c r="G78" s="35" t="s">
        <v>65</v>
      </c>
      <c r="H78" s="36"/>
      <c r="I78" s="37"/>
      <c r="J78" s="37"/>
      <c r="K78" s="37"/>
      <c r="L78" s="37"/>
      <c r="M78" s="44">
        <v>0</v>
      </c>
      <c r="N78" s="21">
        <v>0</v>
      </c>
      <c r="O78" s="21">
        <v>0</v>
      </c>
      <c r="P78" s="2" t="s">
        <v>0</v>
      </c>
    </row>
    <row r="79" spans="1:16" ht="14.25">
      <c r="A79" s="31"/>
      <c r="B79" s="42"/>
      <c r="C79" s="34"/>
      <c r="D79" s="34"/>
      <c r="E79" s="26"/>
      <c r="F79" s="34"/>
      <c r="G79" s="35" t="s">
        <v>66</v>
      </c>
      <c r="H79" s="36"/>
      <c r="I79" s="37"/>
      <c r="J79" s="37"/>
      <c r="K79" s="37"/>
      <c r="L79" s="37"/>
      <c r="M79" s="44">
        <v>0</v>
      </c>
      <c r="N79" s="21">
        <v>0</v>
      </c>
      <c r="O79" s="21">
        <v>0</v>
      </c>
      <c r="P79" s="2" t="s">
        <v>0</v>
      </c>
    </row>
    <row r="80" spans="1:16" ht="14.25">
      <c r="A80" s="31"/>
      <c r="B80" s="32"/>
      <c r="C80" s="26"/>
      <c r="D80" s="26"/>
      <c r="E80" s="34"/>
      <c r="F80" s="34" t="s">
        <v>67</v>
      </c>
      <c r="G80" s="35"/>
      <c r="H80" s="36"/>
      <c r="I80" s="37"/>
      <c r="J80" s="37"/>
      <c r="K80" s="37"/>
      <c r="L80" s="37"/>
      <c r="M80" s="44">
        <v>0</v>
      </c>
      <c r="N80" s="21">
        <v>0</v>
      </c>
      <c r="O80" s="21">
        <v>0</v>
      </c>
      <c r="P80" s="2" t="s">
        <v>0</v>
      </c>
    </row>
    <row r="81" spans="1:16" ht="14.25">
      <c r="A81" s="31"/>
      <c r="B81" s="32"/>
      <c r="C81" s="26"/>
      <c r="D81" s="26"/>
      <c r="E81" s="34"/>
      <c r="F81" s="34" t="s">
        <v>68</v>
      </c>
      <c r="G81" s="2"/>
      <c r="H81" s="36"/>
      <c r="I81" s="37"/>
      <c r="J81" s="37"/>
      <c r="K81" s="37"/>
      <c r="L81" s="37"/>
      <c r="M81" s="44">
        <v>0</v>
      </c>
      <c r="N81" s="21">
        <v>0</v>
      </c>
      <c r="O81" s="21">
        <v>0</v>
      </c>
      <c r="P81" s="2" t="s">
        <v>0</v>
      </c>
    </row>
    <row r="82" spans="1:16" ht="14.25">
      <c r="A82" s="31"/>
      <c r="B82" s="46"/>
      <c r="C82" s="47"/>
      <c r="D82" s="47"/>
      <c r="E82" s="26"/>
      <c r="F82" s="47"/>
      <c r="G82" s="48" t="s">
        <v>69</v>
      </c>
      <c r="H82" s="49"/>
      <c r="I82" s="50"/>
      <c r="J82" s="50"/>
      <c r="K82" s="50"/>
      <c r="L82" s="50"/>
      <c r="M82" s="44">
        <v>0</v>
      </c>
      <c r="N82" s="21">
        <v>0</v>
      </c>
      <c r="O82" s="21">
        <v>0</v>
      </c>
      <c r="P82" s="2" t="s">
        <v>0</v>
      </c>
    </row>
    <row r="83" spans="1:16" ht="14.25">
      <c r="A83" s="31"/>
      <c r="B83" s="46"/>
      <c r="C83" s="47"/>
      <c r="D83" s="47"/>
      <c r="E83" s="26"/>
      <c r="F83" s="47"/>
      <c r="G83" s="48" t="s">
        <v>70</v>
      </c>
      <c r="H83" s="49"/>
      <c r="I83" s="50"/>
      <c r="J83" s="50"/>
      <c r="K83" s="50"/>
      <c r="L83" s="50"/>
      <c r="M83" s="44">
        <v>0</v>
      </c>
      <c r="N83" s="21">
        <v>0</v>
      </c>
      <c r="O83" s="21">
        <v>0</v>
      </c>
      <c r="P83" s="2" t="s">
        <v>0</v>
      </c>
    </row>
    <row r="84" spans="1:16" ht="14.25">
      <c r="A84" s="31"/>
      <c r="B84" s="32"/>
      <c r="C84" s="26"/>
      <c r="D84" s="26"/>
      <c r="E84" s="34"/>
      <c r="F84" s="34" t="s">
        <v>71</v>
      </c>
      <c r="G84" s="35"/>
      <c r="H84" s="36"/>
      <c r="I84" s="37"/>
      <c r="J84" s="37"/>
      <c r="K84" s="37"/>
      <c r="L84" s="37"/>
      <c r="M84" s="44">
        <v>0</v>
      </c>
      <c r="N84" s="21">
        <v>13.327091242734173</v>
      </c>
      <c r="O84" s="21">
        <v>-13.327091242734173</v>
      </c>
      <c r="P84" s="2" t="s">
        <v>0</v>
      </c>
    </row>
    <row r="85" spans="1:16" ht="14.25">
      <c r="A85" s="31"/>
      <c r="B85" s="32"/>
      <c r="C85" s="26"/>
      <c r="D85" s="26"/>
      <c r="E85" s="34"/>
      <c r="F85" s="34" t="s">
        <v>72</v>
      </c>
      <c r="G85" s="35"/>
      <c r="H85" s="36"/>
      <c r="I85" s="37"/>
      <c r="J85" s="37"/>
      <c r="K85" s="37"/>
      <c r="L85" s="37"/>
      <c r="M85" s="44">
        <v>0</v>
      </c>
      <c r="N85" s="21">
        <v>3.2138793112285873</v>
      </c>
      <c r="O85" s="21">
        <v>-3.2138793112285873</v>
      </c>
      <c r="P85" s="2" t="s">
        <v>0</v>
      </c>
    </row>
    <row r="86" spans="1:16" ht="14.25">
      <c r="A86" s="31"/>
      <c r="B86" s="42"/>
      <c r="C86" s="34"/>
      <c r="D86" s="34"/>
      <c r="E86" s="26"/>
      <c r="F86" s="34"/>
      <c r="G86" s="35" t="s">
        <v>73</v>
      </c>
      <c r="H86" s="36"/>
      <c r="I86" s="37"/>
      <c r="J86" s="37"/>
      <c r="K86" s="37"/>
      <c r="L86" s="37"/>
      <c r="M86" s="44">
        <v>0</v>
      </c>
      <c r="N86" s="21">
        <v>0</v>
      </c>
      <c r="O86" s="21">
        <v>0</v>
      </c>
      <c r="P86" s="2" t="s">
        <v>0</v>
      </c>
    </row>
    <row r="87" spans="1:16" ht="14.25">
      <c r="A87" s="31"/>
      <c r="B87" s="42"/>
      <c r="C87" s="34"/>
      <c r="D87" s="34"/>
      <c r="E87" s="34"/>
      <c r="F87" s="26"/>
      <c r="G87" s="35"/>
      <c r="H87" s="36" t="s">
        <v>74</v>
      </c>
      <c r="I87" s="37"/>
      <c r="J87" s="37"/>
      <c r="K87" s="37"/>
      <c r="L87" s="37"/>
      <c r="M87" s="44">
        <v>0</v>
      </c>
      <c r="N87" s="21">
        <v>0</v>
      </c>
      <c r="O87" s="21">
        <v>0</v>
      </c>
      <c r="P87" s="2" t="s">
        <v>0</v>
      </c>
    </row>
    <row r="88" spans="1:16" ht="14.25">
      <c r="A88" s="31"/>
      <c r="B88" s="42"/>
      <c r="C88" s="34"/>
      <c r="D88" s="34"/>
      <c r="E88" s="34"/>
      <c r="F88" s="26"/>
      <c r="G88" s="35"/>
      <c r="H88" s="36" t="s">
        <v>75</v>
      </c>
      <c r="I88" s="37"/>
      <c r="J88" s="37"/>
      <c r="K88" s="37"/>
      <c r="L88" s="37"/>
      <c r="M88" s="44">
        <v>0</v>
      </c>
      <c r="N88" s="21">
        <v>0</v>
      </c>
      <c r="O88" s="21">
        <v>0</v>
      </c>
      <c r="P88" s="2" t="s">
        <v>0</v>
      </c>
    </row>
    <row r="89" spans="1:16" ht="14.25">
      <c r="A89" s="31"/>
      <c r="B89" s="42"/>
      <c r="C89" s="34"/>
      <c r="D89" s="34"/>
      <c r="E89" s="26"/>
      <c r="F89" s="34"/>
      <c r="G89" s="35" t="s">
        <v>76</v>
      </c>
      <c r="H89" s="36"/>
      <c r="I89" s="37"/>
      <c r="J89" s="37"/>
      <c r="K89" s="37"/>
      <c r="L89" s="37"/>
      <c r="M89" s="44">
        <v>0</v>
      </c>
      <c r="N89" s="21">
        <v>0</v>
      </c>
      <c r="O89" s="21">
        <v>0</v>
      </c>
      <c r="P89" s="2" t="s">
        <v>0</v>
      </c>
    </row>
    <row r="90" spans="1:16" ht="14.25">
      <c r="A90" s="31"/>
      <c r="B90" s="42"/>
      <c r="C90" s="34"/>
      <c r="D90" s="34"/>
      <c r="E90" s="26"/>
      <c r="F90" s="34"/>
      <c r="G90" s="35" t="s">
        <v>77</v>
      </c>
      <c r="H90" s="36"/>
      <c r="I90" s="37"/>
      <c r="J90" s="37"/>
      <c r="K90" s="37"/>
      <c r="L90" s="37"/>
      <c r="M90" s="44">
        <v>0</v>
      </c>
      <c r="N90" s="21">
        <v>3.2138793112285873</v>
      </c>
      <c r="O90" s="21">
        <v>-3.2138793112285873</v>
      </c>
      <c r="P90" s="2" t="s">
        <v>0</v>
      </c>
    </row>
    <row r="91" spans="1:16" ht="14.25">
      <c r="A91" s="31"/>
      <c r="B91" s="42"/>
      <c r="C91" s="34"/>
      <c r="D91" s="34"/>
      <c r="E91" s="26"/>
      <c r="F91" s="34"/>
      <c r="G91" s="35" t="s">
        <v>78</v>
      </c>
      <c r="H91" s="36"/>
      <c r="I91" s="37"/>
      <c r="J91" s="37"/>
      <c r="K91" s="37"/>
      <c r="L91" s="37"/>
      <c r="M91" s="45"/>
      <c r="N91" s="22"/>
      <c r="O91" s="22"/>
      <c r="P91" s="2" t="s">
        <v>0</v>
      </c>
    </row>
    <row r="92" spans="1:16" ht="14.25">
      <c r="A92" s="31"/>
      <c r="B92" s="42"/>
      <c r="C92" s="34"/>
      <c r="D92" s="34"/>
      <c r="E92" s="34"/>
      <c r="F92" s="26"/>
      <c r="G92" s="35"/>
      <c r="H92" s="36" t="s">
        <v>79</v>
      </c>
      <c r="I92" s="37"/>
      <c r="J92" s="37"/>
      <c r="K92" s="37"/>
      <c r="L92" s="37"/>
      <c r="M92" s="44">
        <v>0</v>
      </c>
      <c r="N92" s="21">
        <v>0</v>
      </c>
      <c r="O92" s="21">
        <v>0</v>
      </c>
      <c r="P92" s="2" t="s">
        <v>0</v>
      </c>
    </row>
    <row r="93" spans="1:16" ht="14.25">
      <c r="A93" s="31"/>
      <c r="B93" s="42"/>
      <c r="C93" s="34"/>
      <c r="D93" s="34"/>
      <c r="E93" s="34"/>
      <c r="F93" s="26"/>
      <c r="G93" s="35"/>
      <c r="H93" s="36" t="s">
        <v>80</v>
      </c>
      <c r="I93" s="37"/>
      <c r="J93" s="37"/>
      <c r="K93" s="37"/>
      <c r="L93" s="37"/>
      <c r="M93" s="45"/>
      <c r="N93" s="22"/>
      <c r="O93" s="22"/>
      <c r="P93" s="2" t="s">
        <v>0</v>
      </c>
    </row>
    <row r="94" spans="1:16" ht="14.25">
      <c r="A94" s="31"/>
      <c r="B94" s="46"/>
      <c r="C94" s="47"/>
      <c r="D94" s="47"/>
      <c r="E94" s="47"/>
      <c r="F94" s="47"/>
      <c r="G94" s="2"/>
      <c r="H94" s="49"/>
      <c r="I94" s="50" t="s">
        <v>81</v>
      </c>
      <c r="J94" s="50"/>
      <c r="K94" s="50"/>
      <c r="L94" s="50"/>
      <c r="M94" s="44">
        <v>0</v>
      </c>
      <c r="N94" s="21">
        <v>0</v>
      </c>
      <c r="O94" s="21">
        <v>0</v>
      </c>
      <c r="P94" s="2" t="s">
        <v>0</v>
      </c>
    </row>
    <row r="95" spans="1:16" ht="14.25">
      <c r="A95" s="31"/>
      <c r="B95" s="46"/>
      <c r="C95" s="47"/>
      <c r="D95" s="47"/>
      <c r="E95" s="47"/>
      <c r="F95" s="47"/>
      <c r="G95" s="2"/>
      <c r="H95" s="49"/>
      <c r="I95" s="50" t="s">
        <v>82</v>
      </c>
      <c r="J95" s="50"/>
      <c r="K95" s="50"/>
      <c r="L95" s="50"/>
      <c r="M95" s="44">
        <v>0</v>
      </c>
      <c r="N95" s="21">
        <v>0</v>
      </c>
      <c r="O95" s="21">
        <v>0</v>
      </c>
      <c r="P95" s="2" t="s">
        <v>0</v>
      </c>
    </row>
    <row r="96" spans="1:16" ht="14.25">
      <c r="A96" s="31"/>
      <c r="B96" s="46"/>
      <c r="C96" s="47"/>
      <c r="D96" s="47"/>
      <c r="E96" s="47"/>
      <c r="F96" s="47"/>
      <c r="G96" s="2"/>
      <c r="H96" s="49"/>
      <c r="I96" s="50" t="s">
        <v>83</v>
      </c>
      <c r="J96" s="50"/>
      <c r="K96" s="50"/>
      <c r="L96" s="50"/>
      <c r="M96" s="129"/>
      <c r="N96" s="87"/>
      <c r="O96" s="87"/>
      <c r="P96" s="2" t="s">
        <v>0</v>
      </c>
    </row>
    <row r="97" spans="1:16" ht="14.25">
      <c r="A97" s="31"/>
      <c r="B97" s="46"/>
      <c r="C97" s="47"/>
      <c r="D97" s="47"/>
      <c r="E97" s="47"/>
      <c r="F97" s="47"/>
      <c r="G97" s="2"/>
      <c r="H97" s="49"/>
      <c r="I97" s="50" t="s">
        <v>84</v>
      </c>
      <c r="J97" s="50"/>
      <c r="K97" s="50"/>
      <c r="L97" s="50"/>
      <c r="M97" s="44">
        <v>0</v>
      </c>
      <c r="N97" s="21">
        <v>0</v>
      </c>
      <c r="O97" s="21">
        <v>0</v>
      </c>
      <c r="P97" s="2" t="s">
        <v>0</v>
      </c>
    </row>
    <row r="98" spans="1:16" ht="14.25">
      <c r="A98" s="31"/>
      <c r="B98" s="46"/>
      <c r="C98" s="47"/>
      <c r="D98" s="47"/>
      <c r="E98" s="47"/>
      <c r="F98" s="47"/>
      <c r="G98" s="2"/>
      <c r="H98" s="49"/>
      <c r="I98" s="50" t="s">
        <v>85</v>
      </c>
      <c r="J98" s="50"/>
      <c r="K98" s="50"/>
      <c r="L98" s="50"/>
      <c r="M98" s="45"/>
      <c r="N98" s="22"/>
      <c r="O98" s="22"/>
      <c r="P98" s="2" t="s">
        <v>0</v>
      </c>
    </row>
    <row r="99" spans="1:16" ht="14.25">
      <c r="A99" s="31"/>
      <c r="B99" s="42"/>
      <c r="C99" s="34"/>
      <c r="D99" s="34"/>
      <c r="E99" s="34"/>
      <c r="F99" s="26"/>
      <c r="G99" s="35"/>
      <c r="H99" s="36" t="s">
        <v>86</v>
      </c>
      <c r="I99" s="37"/>
      <c r="J99" s="37"/>
      <c r="K99" s="37"/>
      <c r="L99" s="37"/>
      <c r="M99" s="44">
        <v>0</v>
      </c>
      <c r="N99" s="21">
        <v>3.2138793112285873</v>
      </c>
      <c r="O99" s="21">
        <v>-3.2138793112285873</v>
      </c>
      <c r="P99" s="2" t="s">
        <v>0</v>
      </c>
    </row>
    <row r="100" spans="1:16" ht="14.25">
      <c r="A100" s="31"/>
      <c r="B100" s="42"/>
      <c r="C100" s="34"/>
      <c r="D100" s="34"/>
      <c r="E100" s="34"/>
      <c r="F100" s="26"/>
      <c r="G100" s="35"/>
      <c r="H100" s="36" t="s">
        <v>87</v>
      </c>
      <c r="I100" s="37"/>
      <c r="J100" s="37"/>
      <c r="K100" s="37"/>
      <c r="L100" s="37"/>
      <c r="M100" s="64"/>
      <c r="N100" s="65"/>
      <c r="O100" s="65"/>
      <c r="P100" s="2" t="s">
        <v>0</v>
      </c>
    </row>
    <row r="101" spans="1:16" ht="14.25">
      <c r="A101" s="31"/>
      <c r="B101" s="42"/>
      <c r="C101" s="34"/>
      <c r="D101" s="34"/>
      <c r="E101" s="34"/>
      <c r="F101" s="26"/>
      <c r="G101" s="35"/>
      <c r="H101" s="36" t="s">
        <v>88</v>
      </c>
      <c r="I101" s="37"/>
      <c r="J101" s="37"/>
      <c r="K101" s="37"/>
      <c r="L101" s="37"/>
      <c r="M101" s="44">
        <v>0</v>
      </c>
      <c r="N101" s="21">
        <v>0</v>
      </c>
      <c r="O101" s="21">
        <v>0</v>
      </c>
      <c r="P101" s="2" t="s">
        <v>0</v>
      </c>
    </row>
    <row r="102" spans="1:16" ht="14.25">
      <c r="A102" s="31"/>
      <c r="B102" s="42"/>
      <c r="C102" s="34"/>
      <c r="D102" s="34"/>
      <c r="E102" s="34"/>
      <c r="F102" s="26"/>
      <c r="G102" s="35"/>
      <c r="H102" s="36" t="s">
        <v>89</v>
      </c>
      <c r="I102" s="37"/>
      <c r="J102" s="37"/>
      <c r="K102" s="37"/>
      <c r="L102" s="37"/>
      <c r="M102" s="44">
        <v>0</v>
      </c>
      <c r="N102" s="21">
        <v>0</v>
      </c>
      <c r="O102" s="21">
        <v>0</v>
      </c>
      <c r="P102" s="2" t="s">
        <v>0</v>
      </c>
    </row>
    <row r="103" spans="1:16" ht="14.25">
      <c r="A103" s="31"/>
      <c r="B103" s="42"/>
      <c r="C103" s="34"/>
      <c r="D103" s="34"/>
      <c r="E103" s="34"/>
      <c r="F103" s="26"/>
      <c r="G103" s="35"/>
      <c r="H103" s="36" t="s">
        <v>90</v>
      </c>
      <c r="I103" s="37"/>
      <c r="J103" s="37"/>
      <c r="K103" s="37"/>
      <c r="L103" s="37"/>
      <c r="M103" s="64"/>
      <c r="N103" s="65"/>
      <c r="O103" s="65"/>
      <c r="P103" s="2" t="s">
        <v>0</v>
      </c>
    </row>
    <row r="104" spans="1:16" ht="14.25">
      <c r="A104" s="31"/>
      <c r="B104" s="42"/>
      <c r="C104" s="34"/>
      <c r="D104" s="34"/>
      <c r="E104" s="34"/>
      <c r="F104" s="26"/>
      <c r="G104" s="48"/>
      <c r="H104" s="49" t="s">
        <v>91</v>
      </c>
      <c r="I104" s="50"/>
      <c r="J104" s="50"/>
      <c r="K104" s="50"/>
      <c r="L104" s="50"/>
      <c r="M104" s="44">
        <v>0</v>
      </c>
      <c r="N104" s="21">
        <v>0</v>
      </c>
      <c r="O104" s="21">
        <v>0</v>
      </c>
      <c r="P104" s="2" t="s">
        <v>0</v>
      </c>
    </row>
    <row r="105" spans="1:16" ht="14.25">
      <c r="A105" s="31"/>
      <c r="B105" s="42"/>
      <c r="C105" s="34"/>
      <c r="D105" s="34"/>
      <c r="E105" s="34"/>
      <c r="F105" s="47"/>
      <c r="G105" s="2"/>
      <c r="H105" s="49"/>
      <c r="I105" s="50" t="s">
        <v>92</v>
      </c>
      <c r="J105" s="50"/>
      <c r="K105" s="50"/>
      <c r="L105" s="50"/>
      <c r="M105" s="44">
        <v>0</v>
      </c>
      <c r="N105" s="21">
        <v>0</v>
      </c>
      <c r="O105" s="21">
        <v>0</v>
      </c>
      <c r="P105" s="2" t="s">
        <v>0</v>
      </c>
    </row>
    <row r="106" spans="1:16" ht="14.25">
      <c r="A106" s="31"/>
      <c r="B106" s="42"/>
      <c r="C106" s="34"/>
      <c r="D106" s="34"/>
      <c r="E106" s="34"/>
      <c r="F106" s="47"/>
      <c r="G106" s="2"/>
      <c r="H106" s="49"/>
      <c r="I106" s="50" t="s">
        <v>33</v>
      </c>
      <c r="J106" s="50"/>
      <c r="K106" s="50"/>
      <c r="L106" s="50"/>
      <c r="M106" s="44">
        <v>0</v>
      </c>
      <c r="N106" s="21">
        <v>0</v>
      </c>
      <c r="O106" s="21">
        <v>0</v>
      </c>
      <c r="P106" s="2" t="s">
        <v>0</v>
      </c>
    </row>
    <row r="107" spans="1:16" ht="14.25">
      <c r="A107" s="31"/>
      <c r="B107" s="42"/>
      <c r="C107" s="34"/>
      <c r="D107" s="34"/>
      <c r="E107" s="34"/>
      <c r="F107" s="26"/>
      <c r="G107" s="48"/>
      <c r="H107" s="49" t="s">
        <v>33</v>
      </c>
      <c r="I107" s="50"/>
      <c r="J107" s="50"/>
      <c r="K107" s="50"/>
      <c r="L107" s="50"/>
      <c r="M107" s="44">
        <v>0</v>
      </c>
      <c r="N107" s="21">
        <v>0</v>
      </c>
      <c r="O107" s="21">
        <v>0</v>
      </c>
      <c r="P107" s="2" t="s">
        <v>0</v>
      </c>
    </row>
    <row r="108" spans="1:16" ht="14.25">
      <c r="A108" s="31"/>
      <c r="B108" s="42"/>
      <c r="C108" s="34"/>
      <c r="D108" s="34"/>
      <c r="E108" s="34"/>
      <c r="F108" s="26"/>
      <c r="G108" s="48"/>
      <c r="H108" s="49" t="s">
        <v>93</v>
      </c>
      <c r="I108" s="50"/>
      <c r="J108" s="50"/>
      <c r="K108" s="50"/>
      <c r="L108" s="50"/>
      <c r="M108" s="44">
        <v>0</v>
      </c>
      <c r="N108" s="21">
        <v>0</v>
      </c>
      <c r="O108" s="21">
        <v>0</v>
      </c>
      <c r="P108" s="2" t="s">
        <v>0</v>
      </c>
    </row>
    <row r="109" spans="1:16" ht="14.25">
      <c r="A109" s="31"/>
      <c r="B109" s="32"/>
      <c r="C109" s="26"/>
      <c r="D109" s="26"/>
      <c r="E109" s="34"/>
      <c r="F109" s="34" t="s">
        <v>94</v>
      </c>
      <c r="G109" s="35"/>
      <c r="H109" s="36"/>
      <c r="I109" s="37"/>
      <c r="J109" s="37"/>
      <c r="K109" s="37"/>
      <c r="L109" s="37"/>
      <c r="M109" s="44">
        <v>0</v>
      </c>
      <c r="N109" s="21">
        <v>0</v>
      </c>
      <c r="O109" s="21">
        <v>0</v>
      </c>
      <c r="P109" s="2" t="s">
        <v>0</v>
      </c>
    </row>
    <row r="110" spans="1:16" ht="14.25">
      <c r="A110" s="31"/>
      <c r="B110" s="42"/>
      <c r="C110" s="34"/>
      <c r="D110" s="34"/>
      <c r="E110" s="26"/>
      <c r="F110" s="34"/>
      <c r="G110" s="35" t="s">
        <v>149</v>
      </c>
      <c r="H110" s="36"/>
      <c r="I110" s="37"/>
      <c r="J110" s="37"/>
      <c r="K110" s="37"/>
      <c r="L110" s="37"/>
      <c r="M110" s="44">
        <v>0</v>
      </c>
      <c r="N110" s="21">
        <v>0</v>
      </c>
      <c r="O110" s="21">
        <v>0</v>
      </c>
      <c r="P110" s="2" t="s">
        <v>0</v>
      </c>
    </row>
    <row r="111" spans="1:16" ht="14.25">
      <c r="A111" s="31"/>
      <c r="B111" s="42"/>
      <c r="C111" s="34"/>
      <c r="D111" s="34"/>
      <c r="E111" s="26"/>
      <c r="F111" s="34"/>
      <c r="G111" s="35" t="s">
        <v>96</v>
      </c>
      <c r="H111" s="36"/>
      <c r="I111" s="37"/>
      <c r="J111" s="37"/>
      <c r="K111" s="37"/>
      <c r="L111" s="37"/>
      <c r="M111" s="44">
        <v>0</v>
      </c>
      <c r="N111" s="21">
        <v>0</v>
      </c>
      <c r="O111" s="21">
        <v>0</v>
      </c>
      <c r="P111" s="2" t="s">
        <v>0</v>
      </c>
    </row>
    <row r="112" spans="1:16" ht="14.25">
      <c r="A112" s="31"/>
      <c r="B112" s="32"/>
      <c r="C112" s="26"/>
      <c r="D112" s="26"/>
      <c r="E112" s="34"/>
      <c r="F112" s="34" t="s">
        <v>97</v>
      </c>
      <c r="G112" s="35"/>
      <c r="H112" s="36"/>
      <c r="I112" s="37"/>
      <c r="J112" s="37"/>
      <c r="K112" s="37"/>
      <c r="L112" s="37"/>
      <c r="M112" s="44">
        <v>209.64539685685682</v>
      </c>
      <c r="N112" s="21">
        <v>14.095961891353452</v>
      </c>
      <c r="O112" s="21">
        <v>195.54943496550337</v>
      </c>
      <c r="P112" s="2" t="s">
        <v>0</v>
      </c>
    </row>
    <row r="113" spans="1:16" ht="14.25">
      <c r="A113" s="31"/>
      <c r="B113" s="42"/>
      <c r="C113" s="34"/>
      <c r="D113" s="34"/>
      <c r="E113" s="26"/>
      <c r="F113" s="34"/>
      <c r="G113" s="35" t="s">
        <v>98</v>
      </c>
      <c r="H113" s="36"/>
      <c r="I113" s="37"/>
      <c r="J113" s="37"/>
      <c r="K113" s="37"/>
      <c r="L113" s="37"/>
      <c r="M113" s="44">
        <v>54.675246124037635</v>
      </c>
      <c r="N113" s="21">
        <v>12.472790522046084</v>
      </c>
      <c r="O113" s="21">
        <v>42.202455601991545</v>
      </c>
      <c r="P113" s="2" t="s">
        <v>0</v>
      </c>
    </row>
    <row r="114" spans="1:16" ht="15">
      <c r="A114" s="7"/>
      <c r="B114" s="83"/>
      <c r="C114" s="84"/>
      <c r="D114" s="84"/>
      <c r="E114" s="16"/>
      <c r="F114" s="16"/>
      <c r="G114" s="89" t="s">
        <v>99</v>
      </c>
      <c r="H114" s="18"/>
      <c r="I114" s="19"/>
      <c r="J114" s="17"/>
      <c r="K114" s="17"/>
      <c r="L114" s="17"/>
      <c r="M114" s="44">
        <v>153.60326957971824</v>
      </c>
      <c r="N114" s="21">
        <v>0</v>
      </c>
      <c r="O114" s="21">
        <v>153.60326957971824</v>
      </c>
      <c r="P114" s="2" t="s">
        <v>0</v>
      </c>
    </row>
    <row r="115" spans="1:16" ht="14.25">
      <c r="A115" s="31"/>
      <c r="B115" s="42"/>
      <c r="C115" s="34"/>
      <c r="D115" s="34"/>
      <c r="E115" s="26"/>
      <c r="F115" s="47"/>
      <c r="G115" s="48" t="s">
        <v>33</v>
      </c>
      <c r="H115" s="49"/>
      <c r="I115" s="50"/>
      <c r="J115" s="50"/>
      <c r="K115" s="50"/>
      <c r="L115" s="50"/>
      <c r="M115" s="44">
        <v>1.3668811531009408</v>
      </c>
      <c r="N115" s="21">
        <v>1.6231713693073673</v>
      </c>
      <c r="O115" s="21">
        <v>-0.25629021620642639</v>
      </c>
      <c r="P115" s="2" t="s">
        <v>0</v>
      </c>
    </row>
    <row r="116" spans="1:16" ht="14.25">
      <c r="A116" s="31"/>
      <c r="B116" s="42"/>
      <c r="C116" s="34"/>
      <c r="D116" s="34"/>
      <c r="F116" s="26" t="s">
        <v>150</v>
      </c>
      <c r="G116" s="48"/>
      <c r="H116" s="49"/>
      <c r="I116" s="50"/>
      <c r="J116" s="50"/>
      <c r="K116" s="50"/>
      <c r="L116" s="50"/>
      <c r="M116" s="44">
        <v>414.86039017622517</v>
      </c>
      <c r="N116" s="21">
        <v>56.841752751702629</v>
      </c>
      <c r="O116" s="21">
        <v>358.01863742452252</v>
      </c>
      <c r="P116" s="2" t="s">
        <v>0</v>
      </c>
    </row>
    <row r="117" spans="1:16" ht="14.25">
      <c r="A117" s="31"/>
      <c r="B117" s="90"/>
      <c r="C117" s="91"/>
      <c r="D117" s="91"/>
      <c r="E117" s="92"/>
      <c r="F117" s="93"/>
      <c r="G117" s="94"/>
      <c r="H117" s="95"/>
      <c r="I117" s="96"/>
      <c r="J117" s="96"/>
      <c r="K117" s="96"/>
      <c r="L117" s="96"/>
      <c r="M117" s="130"/>
      <c r="N117" s="98"/>
      <c r="O117" s="98"/>
      <c r="P117" s="2"/>
    </row>
    <row r="118" spans="1:16" ht="15">
      <c r="A118" s="6"/>
      <c r="B118" s="229" t="s">
        <v>3</v>
      </c>
      <c r="C118" s="230"/>
      <c r="D118" s="230"/>
      <c r="E118" s="230"/>
      <c r="F118" s="230"/>
      <c r="G118" s="231"/>
      <c r="H118" s="232"/>
      <c r="I118" s="233"/>
      <c r="J118" s="231"/>
      <c r="K118" s="231"/>
      <c r="L118" s="231"/>
      <c r="M118" s="237" t="s">
        <v>4</v>
      </c>
      <c r="N118" s="237" t="s">
        <v>5</v>
      </c>
      <c r="O118" s="238" t="s">
        <v>6</v>
      </c>
      <c r="P118" s="2"/>
    </row>
    <row r="119" spans="1:16" ht="15">
      <c r="A119" s="6"/>
      <c r="B119" s="99"/>
      <c r="C119" s="100"/>
      <c r="D119" s="100"/>
      <c r="E119" s="100"/>
      <c r="F119" s="100"/>
      <c r="G119" s="6"/>
      <c r="H119" s="101"/>
      <c r="I119" s="102"/>
      <c r="J119" s="6"/>
      <c r="K119" s="6"/>
      <c r="L119" s="6"/>
      <c r="M119" s="104"/>
      <c r="N119" s="104"/>
      <c r="O119" s="105"/>
      <c r="P119" s="2"/>
    </row>
    <row r="120" spans="1:16" ht="15">
      <c r="A120" s="31"/>
      <c r="B120" s="42"/>
      <c r="C120" s="34"/>
      <c r="D120" s="34"/>
      <c r="E120" s="106" t="s">
        <v>101</v>
      </c>
      <c r="F120" s="47"/>
      <c r="G120" s="48"/>
      <c r="H120" s="49"/>
      <c r="I120" s="50"/>
      <c r="J120" s="50"/>
      <c r="K120" s="50"/>
      <c r="L120" s="50"/>
      <c r="M120" s="44">
        <v>286.19074143050949</v>
      </c>
      <c r="N120" s="21">
        <v>304.54795531665513</v>
      </c>
      <c r="O120" s="21">
        <v>-18.357213886145637</v>
      </c>
      <c r="P120" s="2" t="s">
        <v>0</v>
      </c>
    </row>
    <row r="121" spans="1:16" ht="14.25">
      <c r="A121" s="107"/>
      <c r="B121" s="46"/>
      <c r="C121" s="47"/>
      <c r="D121" s="47"/>
      <c r="E121" s="26"/>
      <c r="F121" s="47" t="s">
        <v>102</v>
      </c>
      <c r="G121" s="48"/>
      <c r="H121" s="49"/>
      <c r="I121" s="50"/>
      <c r="J121" s="50"/>
      <c r="K121" s="50"/>
      <c r="L121" s="50"/>
      <c r="M121" s="44">
        <v>67.489756934358951</v>
      </c>
      <c r="N121" s="21">
        <v>53.725263722632477</v>
      </c>
      <c r="O121" s="21">
        <v>13.764493211726476</v>
      </c>
      <c r="P121" s="2" t="s">
        <v>0</v>
      </c>
    </row>
    <row r="122" spans="1:16" ht="14.25">
      <c r="A122" s="107"/>
      <c r="B122" s="46"/>
      <c r="C122" s="47"/>
      <c r="D122" s="47"/>
      <c r="E122" s="26"/>
      <c r="F122" s="47" t="s">
        <v>103</v>
      </c>
      <c r="G122" s="48"/>
      <c r="H122" s="49"/>
      <c r="I122" s="50"/>
      <c r="J122" s="50"/>
      <c r="K122" s="50"/>
      <c r="L122" s="50"/>
      <c r="M122" s="44">
        <v>218.70098449615054</v>
      </c>
      <c r="N122" s="21">
        <v>250.82269159402267</v>
      </c>
      <c r="O122" s="21">
        <v>-32.121707097872111</v>
      </c>
      <c r="P122" s="2" t="s">
        <v>0</v>
      </c>
    </row>
    <row r="123" spans="1:16" ht="14.25">
      <c r="A123" s="107"/>
      <c r="B123" s="46"/>
      <c r="C123" s="47"/>
      <c r="D123" s="47"/>
      <c r="E123" s="26"/>
      <c r="F123" s="47"/>
      <c r="G123" s="48" t="s">
        <v>104</v>
      </c>
      <c r="H123" s="49"/>
      <c r="I123" s="50"/>
      <c r="J123" s="50"/>
      <c r="K123" s="50"/>
      <c r="L123" s="50"/>
      <c r="M123" s="45"/>
      <c r="N123" s="22"/>
      <c r="O123" s="22"/>
      <c r="P123" s="2" t="s">
        <v>0</v>
      </c>
    </row>
    <row r="124" spans="1:16" ht="14.25">
      <c r="A124" s="107"/>
      <c r="B124" s="46"/>
      <c r="C124" s="47"/>
      <c r="D124" s="47"/>
      <c r="E124" s="26"/>
      <c r="F124" s="47"/>
      <c r="G124" s="48"/>
      <c r="H124" s="49" t="s">
        <v>105</v>
      </c>
      <c r="I124" s="50"/>
      <c r="J124" s="50"/>
      <c r="K124" s="50"/>
      <c r="L124" s="50"/>
      <c r="M124" s="44">
        <v>0</v>
      </c>
      <c r="N124" s="21">
        <v>0</v>
      </c>
      <c r="O124" s="21">
        <v>0</v>
      </c>
      <c r="P124" s="2" t="s">
        <v>0</v>
      </c>
    </row>
    <row r="125" spans="1:16" ht="14.25">
      <c r="A125" s="107"/>
      <c r="B125" s="46"/>
      <c r="C125" s="47"/>
      <c r="D125" s="47"/>
      <c r="E125" s="26"/>
      <c r="F125" s="47"/>
      <c r="G125" s="48"/>
      <c r="H125" s="49" t="s">
        <v>106</v>
      </c>
      <c r="I125" s="50"/>
      <c r="J125" s="50"/>
      <c r="K125" s="50"/>
      <c r="L125" s="50"/>
      <c r="M125" s="44">
        <v>0</v>
      </c>
      <c r="N125" s="21">
        <v>0</v>
      </c>
      <c r="O125" s="21">
        <v>0</v>
      </c>
      <c r="P125" s="2" t="s">
        <v>0</v>
      </c>
    </row>
    <row r="126" spans="1:16" ht="14.25">
      <c r="A126" s="107"/>
      <c r="B126" s="46"/>
      <c r="C126" s="47"/>
      <c r="D126" s="47"/>
      <c r="E126" s="26"/>
      <c r="F126" s="47"/>
      <c r="G126" s="48"/>
      <c r="H126" s="49"/>
      <c r="I126" s="50"/>
      <c r="J126" s="50"/>
      <c r="K126" s="50"/>
      <c r="L126" s="50"/>
      <c r="M126" s="64"/>
      <c r="N126" s="65"/>
      <c r="O126" s="65"/>
      <c r="P126" s="2"/>
    </row>
    <row r="127" spans="1:16" ht="15">
      <c r="A127" s="107"/>
      <c r="B127" s="32"/>
      <c r="C127" s="26"/>
      <c r="D127" s="26"/>
      <c r="E127" s="108" t="s">
        <v>107</v>
      </c>
      <c r="F127" s="47"/>
      <c r="G127" s="48"/>
      <c r="H127" s="49"/>
      <c r="I127" s="50"/>
      <c r="J127" s="37"/>
      <c r="K127" s="37"/>
      <c r="L127" s="37"/>
      <c r="M127" s="44">
        <v>34.257458899592329</v>
      </c>
      <c r="N127" s="21">
        <v>7.8595666303304093</v>
      </c>
      <c r="O127" s="21">
        <v>26.39789226926192</v>
      </c>
      <c r="P127" s="2" t="s">
        <v>0</v>
      </c>
    </row>
    <row r="128" spans="1:16" ht="14.25">
      <c r="A128" s="107"/>
      <c r="B128" s="46"/>
      <c r="C128" s="47"/>
      <c r="D128" s="47"/>
      <c r="E128" s="26"/>
      <c r="F128" s="47" t="s">
        <v>108</v>
      </c>
      <c r="G128" s="48"/>
      <c r="H128" s="49"/>
      <c r="I128" s="50"/>
      <c r="J128" s="37"/>
      <c r="K128" s="37"/>
      <c r="L128" s="37"/>
      <c r="M128" s="44">
        <v>13.754241603078219</v>
      </c>
      <c r="N128" s="21">
        <v>0</v>
      </c>
      <c r="O128" s="21">
        <v>13.754241603078219</v>
      </c>
      <c r="P128" s="2" t="s">
        <v>0</v>
      </c>
    </row>
    <row r="129" spans="1:16" ht="14.25">
      <c r="A129" s="107"/>
      <c r="B129" s="46"/>
      <c r="C129" s="47"/>
      <c r="D129" s="47"/>
      <c r="E129" s="26"/>
      <c r="F129" s="47" t="s">
        <v>109</v>
      </c>
      <c r="G129" s="48"/>
      <c r="H129" s="49"/>
      <c r="I129" s="50"/>
      <c r="J129" s="37"/>
      <c r="K129" s="37"/>
      <c r="L129" s="37"/>
      <c r="M129" s="44">
        <v>20.503217296514112</v>
      </c>
      <c r="N129" s="21">
        <v>7.8595666303304093</v>
      </c>
      <c r="O129" s="21">
        <v>12.643650666183703</v>
      </c>
      <c r="P129" s="2" t="s">
        <v>0</v>
      </c>
    </row>
    <row r="130" spans="1:16" ht="14.25">
      <c r="A130" s="107"/>
      <c r="B130" s="46"/>
      <c r="C130" s="47"/>
      <c r="D130" s="47"/>
      <c r="E130" s="47"/>
      <c r="F130" s="26"/>
      <c r="G130" s="48" t="s">
        <v>110</v>
      </c>
      <c r="H130" s="49"/>
      <c r="I130" s="50"/>
      <c r="J130" s="37"/>
      <c r="K130" s="37"/>
      <c r="L130" s="37"/>
      <c r="M130" s="44">
        <v>0</v>
      </c>
      <c r="N130" s="21">
        <v>0</v>
      </c>
      <c r="O130" s="21">
        <v>0</v>
      </c>
      <c r="P130" s="2" t="s">
        <v>0</v>
      </c>
    </row>
    <row r="131" spans="1:16" ht="14.25">
      <c r="A131" s="107"/>
      <c r="B131" s="46"/>
      <c r="C131" s="47"/>
      <c r="D131" s="47"/>
      <c r="E131" s="47"/>
      <c r="F131" s="26"/>
      <c r="G131" s="48" t="s">
        <v>111</v>
      </c>
      <c r="H131" s="49"/>
      <c r="I131" s="50"/>
      <c r="J131" s="37"/>
      <c r="K131" s="37"/>
      <c r="L131" s="37"/>
      <c r="M131" s="44">
        <v>20.503217296514112</v>
      </c>
      <c r="N131" s="21">
        <v>7.8595666303304093</v>
      </c>
      <c r="O131" s="21">
        <v>12.643650666183703</v>
      </c>
      <c r="P131" s="2" t="s">
        <v>0</v>
      </c>
    </row>
    <row r="132" spans="1:16" ht="14.25">
      <c r="A132" s="31"/>
      <c r="B132" s="42"/>
      <c r="C132" s="34"/>
      <c r="D132" s="34"/>
      <c r="E132" s="34"/>
      <c r="F132" s="34"/>
      <c r="G132" s="35"/>
      <c r="H132" s="36"/>
      <c r="I132" s="37"/>
      <c r="J132" s="37"/>
      <c r="K132" s="37"/>
      <c r="L132" s="37"/>
      <c r="M132" s="40"/>
      <c r="N132" s="40"/>
      <c r="O132" s="41"/>
      <c r="P132" s="2" t="s">
        <v>0</v>
      </c>
    </row>
    <row r="133" spans="1:16" ht="15">
      <c r="A133" s="109"/>
      <c r="B133" s="39" t="s">
        <v>112</v>
      </c>
      <c r="C133" s="34"/>
      <c r="D133" s="34"/>
      <c r="E133" s="26"/>
      <c r="F133" s="34"/>
      <c r="G133" s="35"/>
      <c r="H133" s="36"/>
      <c r="I133" s="37"/>
      <c r="J133" s="35"/>
      <c r="K133" s="35"/>
      <c r="L133" s="37"/>
      <c r="M133" s="44">
        <v>639.58077755034401</v>
      </c>
      <c r="N133" s="21">
        <v>247.57634885540793</v>
      </c>
      <c r="O133" s="21">
        <v>392.00442869493611</v>
      </c>
      <c r="P133" s="110" t="s">
        <v>0</v>
      </c>
    </row>
    <row r="134" spans="1:16" ht="15">
      <c r="A134" s="109"/>
      <c r="B134" s="39"/>
      <c r="C134" s="33" t="s">
        <v>113</v>
      </c>
      <c r="D134" s="33"/>
      <c r="E134" s="24"/>
      <c r="F134" s="33"/>
      <c r="G134" s="111"/>
      <c r="H134" s="112"/>
      <c r="I134" s="113"/>
      <c r="J134" s="111"/>
      <c r="K134" s="111"/>
      <c r="L134" s="113"/>
      <c r="M134" s="44">
        <v>0</v>
      </c>
      <c r="N134" s="21">
        <v>0</v>
      </c>
      <c r="O134" s="21">
        <v>0</v>
      </c>
      <c r="P134" s="110" t="s">
        <v>0</v>
      </c>
    </row>
    <row r="135" spans="1:16" ht="15">
      <c r="A135" s="109"/>
      <c r="B135" s="39"/>
      <c r="C135" s="33" t="s">
        <v>151</v>
      </c>
      <c r="D135" s="33"/>
      <c r="E135" s="24"/>
      <c r="F135" s="33"/>
      <c r="G135" s="111"/>
      <c r="H135" s="112"/>
      <c r="I135" s="113"/>
      <c r="J135" s="111"/>
      <c r="K135" s="111"/>
      <c r="L135" s="113"/>
      <c r="M135" s="44">
        <v>639.58077755034401</v>
      </c>
      <c r="N135" s="21">
        <v>247.57634885540793</v>
      </c>
      <c r="O135" s="21">
        <v>392.00442869493611</v>
      </c>
      <c r="P135" s="110" t="s">
        <v>0</v>
      </c>
    </row>
    <row r="136" spans="1:16" ht="15">
      <c r="A136" s="109"/>
      <c r="B136" s="39"/>
      <c r="C136" s="34"/>
      <c r="D136" s="34" t="s">
        <v>115</v>
      </c>
      <c r="E136" s="26"/>
      <c r="F136" s="34"/>
      <c r="G136" s="35"/>
      <c r="H136" s="36"/>
      <c r="I136" s="37"/>
      <c r="J136" s="35"/>
      <c r="K136" s="35"/>
      <c r="L136" s="37"/>
      <c r="M136" s="44">
        <v>43.227616466817253</v>
      </c>
      <c r="N136" s="21">
        <v>28.021063638569284</v>
      </c>
      <c r="O136" s="21">
        <v>15.206552828247968</v>
      </c>
      <c r="P136" s="110" t="s">
        <v>0</v>
      </c>
    </row>
    <row r="137" spans="1:16" ht="15">
      <c r="A137" s="109"/>
      <c r="B137" s="39"/>
      <c r="C137" s="34"/>
      <c r="D137" s="34"/>
      <c r="E137" s="26" t="s">
        <v>116</v>
      </c>
      <c r="F137" s="34"/>
      <c r="G137" s="35"/>
      <c r="H137" s="36"/>
      <c r="I137" s="37"/>
      <c r="J137" s="35"/>
      <c r="K137" s="35"/>
      <c r="L137" s="37"/>
      <c r="M137" s="44">
        <v>0</v>
      </c>
      <c r="N137" s="21">
        <v>28.021063638569284</v>
      </c>
      <c r="O137" s="21">
        <v>-28.021063638569284</v>
      </c>
      <c r="P137" s="110" t="s">
        <v>0</v>
      </c>
    </row>
    <row r="138" spans="1:16" ht="15">
      <c r="A138" s="109"/>
      <c r="B138" s="39"/>
      <c r="C138" s="34"/>
      <c r="D138" s="34"/>
      <c r="E138" s="26" t="s">
        <v>152</v>
      </c>
      <c r="F138" s="34"/>
      <c r="G138" s="35"/>
      <c r="H138" s="36"/>
      <c r="I138" s="37"/>
      <c r="J138" s="35"/>
      <c r="K138" s="35"/>
      <c r="L138" s="37"/>
      <c r="M138" s="44">
        <v>43.227616466817253</v>
      </c>
      <c r="N138" s="21">
        <v>0</v>
      </c>
      <c r="O138" s="21">
        <v>43.227616466817253</v>
      </c>
      <c r="P138" s="110" t="s">
        <v>0</v>
      </c>
    </row>
    <row r="139" spans="1:16" ht="15">
      <c r="A139" s="109"/>
      <c r="B139" s="39"/>
      <c r="C139" s="34"/>
      <c r="D139" s="34" t="s">
        <v>153</v>
      </c>
      <c r="E139" s="26"/>
      <c r="F139" s="34"/>
      <c r="G139" s="35"/>
      <c r="H139" s="36"/>
      <c r="I139" s="37"/>
      <c r="J139" s="35"/>
      <c r="K139" s="35"/>
      <c r="L139" s="37"/>
      <c r="M139" s="44">
        <v>55.529546844725722</v>
      </c>
      <c r="N139" s="21">
        <v>93.631358987414444</v>
      </c>
      <c r="O139" s="21">
        <v>-38.101812142688729</v>
      </c>
      <c r="P139" s="110" t="s">
        <v>0</v>
      </c>
    </row>
    <row r="140" spans="1:16" ht="15">
      <c r="A140" s="109"/>
      <c r="B140" s="39"/>
      <c r="C140" s="34"/>
      <c r="D140" s="34"/>
      <c r="E140" s="26" t="s">
        <v>119</v>
      </c>
      <c r="F140" s="34"/>
      <c r="G140" s="35"/>
      <c r="H140" s="36"/>
      <c r="I140" s="37"/>
      <c r="J140" s="35"/>
      <c r="K140" s="35"/>
      <c r="L140" s="37"/>
      <c r="M140" s="44">
        <v>0</v>
      </c>
      <c r="N140" s="21">
        <v>93.631358987414444</v>
      </c>
      <c r="O140" s="21">
        <v>-93.631358987414444</v>
      </c>
      <c r="P140" s="110" t="s">
        <v>0</v>
      </c>
    </row>
    <row r="141" spans="1:16" ht="15">
      <c r="A141" s="109"/>
      <c r="B141" s="39"/>
      <c r="C141" s="34"/>
      <c r="D141" s="34"/>
      <c r="E141" s="26" t="s">
        <v>120</v>
      </c>
      <c r="F141" s="34"/>
      <c r="G141" s="35"/>
      <c r="H141" s="36"/>
      <c r="I141" s="37"/>
      <c r="J141" s="35"/>
      <c r="K141" s="35"/>
      <c r="L141" s="37"/>
      <c r="M141" s="44">
        <v>55.529546844725722</v>
      </c>
      <c r="N141" s="21">
        <v>0</v>
      </c>
      <c r="O141" s="21">
        <v>55.529546844725722</v>
      </c>
      <c r="P141" s="110" t="s">
        <v>0</v>
      </c>
    </row>
    <row r="142" spans="1:16" ht="15">
      <c r="A142" s="109"/>
      <c r="B142" s="39"/>
      <c r="C142" s="34"/>
      <c r="D142" s="26" t="s">
        <v>121</v>
      </c>
      <c r="E142" s="26"/>
      <c r="F142" s="34"/>
      <c r="G142" s="35"/>
      <c r="H142" s="36"/>
      <c r="I142" s="37"/>
      <c r="J142" s="35"/>
      <c r="K142" s="35"/>
      <c r="L142" s="37"/>
      <c r="M142" s="44">
        <v>0</v>
      </c>
      <c r="N142" s="21">
        <v>0</v>
      </c>
      <c r="O142" s="21">
        <v>0</v>
      </c>
      <c r="P142" s="110"/>
    </row>
    <row r="143" spans="1:16" ht="15">
      <c r="A143" s="109"/>
      <c r="B143" s="39"/>
      <c r="C143" s="34"/>
      <c r="D143" s="34" t="s">
        <v>122</v>
      </c>
      <c r="E143" s="26"/>
      <c r="F143" s="34"/>
      <c r="G143" s="35"/>
      <c r="H143" s="36"/>
      <c r="I143" s="37"/>
      <c r="J143" s="35"/>
      <c r="K143" s="35"/>
      <c r="L143" s="37"/>
      <c r="M143" s="44">
        <v>493.10237598116447</v>
      </c>
      <c r="N143" s="21">
        <v>125.92392622942418</v>
      </c>
      <c r="O143" s="21">
        <v>367.17844975174023</v>
      </c>
      <c r="P143" s="110" t="s">
        <v>0</v>
      </c>
    </row>
    <row r="144" spans="1:16" ht="15">
      <c r="A144" s="109"/>
      <c r="B144" s="39"/>
      <c r="C144" s="34"/>
      <c r="D144" s="34"/>
      <c r="E144" s="26" t="s">
        <v>119</v>
      </c>
      <c r="F144" s="34"/>
      <c r="G144" s="35"/>
      <c r="H144" s="36"/>
      <c r="I144" s="37"/>
      <c r="J144" s="35"/>
      <c r="K144" s="35"/>
      <c r="L144" s="37"/>
      <c r="M144" s="44">
        <v>0</v>
      </c>
      <c r="N144" s="21">
        <v>125.92392622942418</v>
      </c>
      <c r="O144" s="21">
        <v>-125.92392622942418</v>
      </c>
      <c r="P144" s="110" t="s">
        <v>0</v>
      </c>
    </row>
    <row r="145" spans="1:16" ht="15">
      <c r="A145" s="109"/>
      <c r="B145" s="39"/>
      <c r="C145" s="34"/>
      <c r="D145" s="34"/>
      <c r="E145" s="26" t="s">
        <v>120</v>
      </c>
      <c r="F145" s="34"/>
      <c r="G145" s="35"/>
      <c r="H145" s="36"/>
      <c r="I145" s="37"/>
      <c r="J145" s="35"/>
      <c r="K145" s="35"/>
      <c r="L145" s="37"/>
      <c r="M145" s="44">
        <v>493.10237598116447</v>
      </c>
      <c r="N145" s="21">
        <v>0</v>
      </c>
      <c r="O145" s="21">
        <v>493.10237598116447</v>
      </c>
      <c r="P145" s="110" t="s">
        <v>0</v>
      </c>
    </row>
    <row r="146" spans="1:16" ht="14.25">
      <c r="A146" s="109"/>
      <c r="B146" s="42"/>
      <c r="C146" s="34"/>
      <c r="D146" s="34" t="s">
        <v>154</v>
      </c>
      <c r="E146" s="26"/>
      <c r="F146" s="34"/>
      <c r="G146" s="35"/>
      <c r="H146" s="36"/>
      <c r="I146" s="37"/>
      <c r="J146" s="2"/>
      <c r="K146" s="2"/>
      <c r="L146" s="37"/>
      <c r="M146" s="44">
        <v>47.7212382576366</v>
      </c>
      <c r="N146" s="21">
        <v>0</v>
      </c>
      <c r="O146" s="21">
        <v>47.7212382576366</v>
      </c>
      <c r="P146" s="110" t="s">
        <v>0</v>
      </c>
    </row>
    <row r="147" spans="1:16" ht="14.25">
      <c r="A147" s="109"/>
      <c r="B147" s="42"/>
      <c r="C147" s="34"/>
      <c r="D147" s="34"/>
      <c r="E147" s="26"/>
      <c r="F147" s="34"/>
      <c r="G147" s="35"/>
      <c r="H147" s="36"/>
      <c r="I147" s="37"/>
      <c r="J147" s="2"/>
      <c r="K147" s="2"/>
      <c r="L147" s="37"/>
      <c r="M147" s="131"/>
      <c r="N147" s="115"/>
      <c r="O147" s="115"/>
      <c r="P147" s="110" t="s">
        <v>0</v>
      </c>
    </row>
    <row r="148" spans="1:16" ht="15">
      <c r="A148" s="109"/>
      <c r="B148" s="39" t="s">
        <v>124</v>
      </c>
      <c r="C148" s="34"/>
      <c r="D148" s="34"/>
      <c r="E148" s="34"/>
      <c r="F148" s="34"/>
      <c r="G148" s="35"/>
      <c r="H148" s="36"/>
      <c r="I148" s="37"/>
      <c r="J148" s="35"/>
      <c r="K148" s="35"/>
      <c r="L148" s="35"/>
      <c r="M148" s="44"/>
      <c r="N148" s="21"/>
      <c r="O148" s="21">
        <v>-24.048565287370533</v>
      </c>
      <c r="P148" s="110" t="s">
        <v>0</v>
      </c>
    </row>
    <row r="149" spans="1:16" ht="15">
      <c r="A149" s="7"/>
      <c r="B149" s="79"/>
      <c r="C149" s="80"/>
      <c r="D149" s="80"/>
      <c r="E149" s="9"/>
      <c r="F149" s="9"/>
      <c r="G149" s="5"/>
      <c r="H149" s="10"/>
      <c r="I149" s="11"/>
      <c r="J149" s="5"/>
      <c r="K149" s="5"/>
      <c r="L149" s="5"/>
      <c r="M149" s="131"/>
      <c r="N149" s="115"/>
      <c r="O149" s="115"/>
      <c r="P149" s="2" t="s">
        <v>0</v>
      </c>
    </row>
    <row r="150" spans="1:16" ht="14.25">
      <c r="B150" s="117" t="s">
        <v>125</v>
      </c>
      <c r="C150" s="118"/>
      <c r="D150" s="118"/>
      <c r="E150" s="34"/>
      <c r="F150" s="34"/>
      <c r="G150" s="35"/>
      <c r="H150" s="36"/>
      <c r="I150" s="37"/>
      <c r="J150" s="35"/>
      <c r="K150" s="35"/>
      <c r="L150" s="35"/>
      <c r="M150" s="131"/>
      <c r="N150" s="119"/>
      <c r="O150" s="119"/>
      <c r="P150" s="2" t="s">
        <v>0</v>
      </c>
    </row>
    <row r="151" spans="1:16" ht="14.25">
      <c r="A151" s="120"/>
      <c r="B151" s="42"/>
      <c r="C151" s="34"/>
      <c r="D151" s="34"/>
      <c r="E151" s="34"/>
      <c r="F151" s="34"/>
      <c r="G151" s="35"/>
      <c r="H151" s="36"/>
      <c r="I151" s="37"/>
      <c r="J151" s="35"/>
      <c r="K151" s="35"/>
      <c r="L151" s="35"/>
      <c r="M151" s="30"/>
      <c r="N151" s="119"/>
      <c r="O151" s="119"/>
      <c r="P151" s="2" t="s">
        <v>0</v>
      </c>
    </row>
    <row r="152" spans="1:16" ht="14.25">
      <c r="A152" s="31"/>
      <c r="B152" s="46" t="s">
        <v>126</v>
      </c>
      <c r="C152" s="47"/>
      <c r="D152" s="47"/>
      <c r="E152" s="26"/>
      <c r="F152" s="26"/>
      <c r="G152" s="48"/>
      <c r="H152" s="49"/>
      <c r="I152" s="50"/>
      <c r="J152" s="48"/>
      <c r="K152" s="48"/>
      <c r="L152" s="48"/>
      <c r="M152" s="44">
        <v>0</v>
      </c>
      <c r="N152" s="21">
        <v>0</v>
      </c>
      <c r="O152" s="21">
        <v>0</v>
      </c>
      <c r="P152" s="2" t="s">
        <v>0</v>
      </c>
    </row>
    <row r="153" spans="1:16" ht="14.25">
      <c r="A153" s="31"/>
      <c r="B153" s="46"/>
      <c r="C153" s="47"/>
      <c r="D153" s="47"/>
      <c r="E153" s="47" t="s">
        <v>127</v>
      </c>
      <c r="F153" s="47"/>
      <c r="G153" s="2"/>
      <c r="H153" s="49"/>
      <c r="I153" s="50"/>
      <c r="J153" s="48"/>
      <c r="K153" s="48"/>
      <c r="L153" s="48"/>
      <c r="M153" s="44">
        <v>0</v>
      </c>
      <c r="N153" s="21">
        <v>0</v>
      </c>
      <c r="O153" s="21">
        <v>0</v>
      </c>
      <c r="P153" s="2" t="s">
        <v>0</v>
      </c>
    </row>
    <row r="154" spans="1:16" ht="14.25">
      <c r="A154" s="31"/>
      <c r="B154" s="46"/>
      <c r="C154" s="47"/>
      <c r="D154" s="47"/>
      <c r="E154" s="47" t="s">
        <v>128</v>
      </c>
      <c r="F154" s="47"/>
      <c r="G154" s="2"/>
      <c r="H154" s="49"/>
      <c r="I154" s="50"/>
      <c r="J154" s="48"/>
      <c r="K154" s="48"/>
      <c r="L154" s="48"/>
      <c r="M154" s="44">
        <v>0</v>
      </c>
      <c r="N154" s="21">
        <v>0</v>
      </c>
      <c r="O154" s="21">
        <v>0</v>
      </c>
      <c r="P154" s="2" t="s">
        <v>0</v>
      </c>
    </row>
    <row r="155" spans="1:16" ht="14.25">
      <c r="A155" s="31"/>
      <c r="B155" s="46"/>
      <c r="C155" s="47"/>
      <c r="D155" s="47"/>
      <c r="E155" s="47" t="s">
        <v>129</v>
      </c>
      <c r="F155" s="47"/>
      <c r="G155" s="2"/>
      <c r="H155" s="49"/>
      <c r="I155" s="50"/>
      <c r="J155" s="48"/>
      <c r="K155" s="48"/>
      <c r="L155" s="48"/>
      <c r="M155" s="44">
        <v>0</v>
      </c>
      <c r="N155" s="21">
        <v>0</v>
      </c>
      <c r="O155" s="21">
        <v>0</v>
      </c>
      <c r="P155" s="2" t="s">
        <v>0</v>
      </c>
    </row>
    <row r="156" spans="1:16" ht="14.25">
      <c r="A156" s="31"/>
      <c r="B156" s="46"/>
      <c r="C156" s="47"/>
      <c r="D156" s="47"/>
      <c r="E156" s="47" t="s">
        <v>130</v>
      </c>
      <c r="F156" s="47"/>
      <c r="G156" s="2"/>
      <c r="H156" s="49"/>
      <c r="I156" s="50"/>
      <c r="J156" s="48"/>
      <c r="K156" s="48"/>
      <c r="L156" s="48"/>
      <c r="M156" s="44">
        <v>0</v>
      </c>
      <c r="N156" s="21">
        <v>0</v>
      </c>
      <c r="O156" s="21">
        <v>0</v>
      </c>
      <c r="P156" s="2" t="s">
        <v>0</v>
      </c>
    </row>
    <row r="157" spans="1:16" ht="14.25">
      <c r="A157" s="35"/>
      <c r="B157" s="42"/>
      <c r="C157" s="34"/>
      <c r="D157" s="34"/>
      <c r="E157" s="34"/>
      <c r="F157" s="34"/>
      <c r="G157" s="35"/>
      <c r="H157" s="36"/>
      <c r="I157" s="37"/>
      <c r="J157" s="35"/>
      <c r="K157" s="35"/>
      <c r="L157" s="35"/>
      <c r="M157" s="30"/>
      <c r="N157" s="119"/>
      <c r="O157" s="119"/>
      <c r="P157" s="2" t="s">
        <v>0</v>
      </c>
    </row>
    <row r="158" spans="1:16" ht="14.25">
      <c r="A158" s="31"/>
      <c r="B158" s="46" t="s">
        <v>131</v>
      </c>
      <c r="C158" s="47"/>
      <c r="D158" s="47"/>
      <c r="E158" s="26"/>
      <c r="F158" s="47"/>
      <c r="G158" s="48"/>
      <c r="H158" s="49"/>
      <c r="I158" s="50"/>
      <c r="J158" s="48"/>
      <c r="K158" s="48"/>
      <c r="L158" s="48"/>
      <c r="M158" s="44">
        <v>0</v>
      </c>
      <c r="N158" s="21">
        <v>0</v>
      </c>
      <c r="O158" s="21">
        <v>0</v>
      </c>
      <c r="P158" s="2" t="s">
        <v>0</v>
      </c>
    </row>
    <row r="159" spans="1:16" ht="14.25">
      <c r="A159" s="31"/>
      <c r="B159" s="46" t="s">
        <v>132</v>
      </c>
      <c r="C159" s="47"/>
      <c r="D159" s="47"/>
      <c r="E159" s="26"/>
      <c r="F159" s="47"/>
      <c r="G159" s="48"/>
      <c r="H159" s="49"/>
      <c r="I159" s="50"/>
      <c r="J159" s="48"/>
      <c r="K159" s="48"/>
      <c r="L159" s="48"/>
      <c r="M159" s="44">
        <v>0</v>
      </c>
      <c r="N159" s="21">
        <v>0</v>
      </c>
      <c r="O159" s="21">
        <v>0</v>
      </c>
      <c r="P159" s="2" t="s">
        <v>0</v>
      </c>
    </row>
    <row r="160" spans="1:16" ht="14.25">
      <c r="A160" s="31"/>
      <c r="B160" s="46" t="s">
        <v>133</v>
      </c>
      <c r="C160" s="47"/>
      <c r="D160" s="47"/>
      <c r="E160" s="26"/>
      <c r="F160" s="47"/>
      <c r="G160" s="48"/>
      <c r="H160" s="49"/>
      <c r="I160" s="50"/>
      <c r="J160" s="48"/>
      <c r="K160" s="48"/>
      <c r="L160" s="48"/>
      <c r="M160" s="44">
        <v>0</v>
      </c>
      <c r="N160" s="21">
        <v>0</v>
      </c>
      <c r="O160" s="21">
        <v>0</v>
      </c>
      <c r="P160" s="2" t="s">
        <v>0</v>
      </c>
    </row>
    <row r="161" spans="1:16" ht="14.25">
      <c r="A161" s="31"/>
      <c r="B161" s="46"/>
      <c r="C161" s="47"/>
      <c r="D161" s="47"/>
      <c r="E161" s="26"/>
      <c r="F161" s="47"/>
      <c r="G161" s="48"/>
      <c r="H161" s="49"/>
      <c r="I161" s="50"/>
      <c r="J161" s="48"/>
      <c r="K161" s="48"/>
      <c r="L161" s="48"/>
      <c r="M161" s="45"/>
      <c r="N161" s="22"/>
      <c r="O161" s="22"/>
      <c r="P161" s="2"/>
    </row>
    <row r="162" spans="1:16" ht="14.25">
      <c r="A162" s="31"/>
      <c r="B162" s="42" t="s">
        <v>134</v>
      </c>
      <c r="C162" s="34"/>
      <c r="D162" s="34"/>
      <c r="E162" s="26"/>
      <c r="F162" s="34"/>
      <c r="G162" s="35"/>
      <c r="H162" s="36"/>
      <c r="I162" s="37"/>
      <c r="J162" s="35"/>
      <c r="K162" s="35"/>
      <c r="L162" s="35"/>
      <c r="M162" s="44">
        <v>2.279274322795819</v>
      </c>
      <c r="N162" s="21">
        <v>1.1686833859013046</v>
      </c>
      <c r="O162" s="21">
        <v>1.1105909368945144</v>
      </c>
      <c r="P162" s="2" t="s">
        <v>0</v>
      </c>
    </row>
    <row r="163" spans="1:16" ht="14.25">
      <c r="A163" s="31"/>
      <c r="B163" s="42" t="s">
        <v>135</v>
      </c>
      <c r="C163" s="34"/>
      <c r="D163" s="34"/>
      <c r="E163" s="26"/>
      <c r="F163" s="34"/>
      <c r="G163" s="35"/>
      <c r="H163" s="36"/>
      <c r="I163" s="37"/>
      <c r="J163" s="35"/>
      <c r="K163" s="35"/>
      <c r="L163" s="35"/>
      <c r="M163" s="44">
        <v>0</v>
      </c>
      <c r="N163" s="21">
        <v>0</v>
      </c>
      <c r="O163" s="21">
        <v>0</v>
      </c>
      <c r="P163" s="2" t="s">
        <v>0</v>
      </c>
    </row>
    <row r="164" spans="1:16" ht="14.25">
      <c r="A164" s="31"/>
      <c r="B164" s="42"/>
      <c r="C164" s="34"/>
      <c r="D164" s="34"/>
      <c r="E164" s="26"/>
      <c r="F164" s="34"/>
      <c r="G164" s="35"/>
      <c r="H164" s="36"/>
      <c r="I164" s="37"/>
      <c r="J164" s="35"/>
      <c r="K164" s="35"/>
      <c r="L164" s="35"/>
      <c r="M164" s="45"/>
      <c r="N164" s="22"/>
      <c r="O164" s="22"/>
      <c r="P164" s="2"/>
    </row>
    <row r="165" spans="1:16" ht="14.25">
      <c r="A165" s="31"/>
      <c r="B165" s="42" t="s">
        <v>136</v>
      </c>
      <c r="C165" s="34"/>
      <c r="D165" s="34"/>
      <c r="E165" s="26"/>
      <c r="F165" s="34"/>
      <c r="G165" s="35"/>
      <c r="H165" s="36"/>
      <c r="I165" s="37"/>
      <c r="J165" s="35"/>
      <c r="K165" s="35"/>
      <c r="L165" s="35"/>
      <c r="M165" s="44">
        <v>0</v>
      </c>
      <c r="N165" s="21">
        <v>0</v>
      </c>
      <c r="O165" s="21">
        <v>0</v>
      </c>
      <c r="P165" s="2" t="s">
        <v>0</v>
      </c>
    </row>
    <row r="166" spans="1:16" ht="14.25">
      <c r="A166" s="31"/>
      <c r="B166" s="42" t="s">
        <v>137</v>
      </c>
      <c r="C166" s="34"/>
      <c r="D166" s="34"/>
      <c r="E166" s="26"/>
      <c r="F166" s="34"/>
      <c r="G166" s="35"/>
      <c r="H166" s="36"/>
      <c r="I166" s="37"/>
      <c r="J166" s="35"/>
      <c r="K166" s="35"/>
      <c r="L166" s="35"/>
      <c r="M166" s="44">
        <v>0</v>
      </c>
      <c r="N166" s="21">
        <v>0</v>
      </c>
      <c r="O166" s="21">
        <v>0</v>
      </c>
      <c r="P166" s="2" t="s">
        <v>0</v>
      </c>
    </row>
    <row r="167" spans="1:16" ht="14.25">
      <c r="A167" s="31"/>
      <c r="B167" s="42" t="s">
        <v>138</v>
      </c>
      <c r="C167" s="34"/>
      <c r="D167" s="34"/>
      <c r="E167" s="26"/>
      <c r="F167" s="34"/>
      <c r="G167" s="35"/>
      <c r="H167" s="36"/>
      <c r="I167" s="37"/>
      <c r="J167" s="35"/>
      <c r="K167" s="35"/>
      <c r="L167" s="35"/>
      <c r="M167" s="44">
        <v>0</v>
      </c>
      <c r="N167" s="21">
        <v>0</v>
      </c>
      <c r="O167" s="21">
        <v>0</v>
      </c>
      <c r="P167" s="2" t="s">
        <v>0</v>
      </c>
    </row>
    <row r="168" spans="1:16" ht="14.25">
      <c r="A168" s="31"/>
      <c r="B168" s="42" t="s">
        <v>139</v>
      </c>
      <c r="C168" s="34"/>
      <c r="D168" s="34"/>
      <c r="E168" s="26"/>
      <c r="F168" s="34"/>
      <c r="G168" s="35"/>
      <c r="H168" s="36"/>
      <c r="I168" s="37"/>
      <c r="J168" s="35"/>
      <c r="K168" s="35"/>
      <c r="L168" s="35"/>
      <c r="M168" s="44">
        <v>0</v>
      </c>
      <c r="N168" s="21">
        <v>0</v>
      </c>
      <c r="O168" s="21">
        <v>0</v>
      </c>
      <c r="P168" s="2"/>
    </row>
    <row r="169" spans="1:16" ht="14.25">
      <c r="A169" s="31"/>
      <c r="B169" s="42" t="s">
        <v>140</v>
      </c>
      <c r="C169" s="34"/>
      <c r="D169" s="34"/>
      <c r="E169" s="26"/>
      <c r="F169" s="34"/>
      <c r="G169" s="35"/>
      <c r="H169" s="36"/>
      <c r="I169" s="37"/>
      <c r="J169" s="35"/>
      <c r="K169" s="35"/>
      <c r="L169" s="35"/>
      <c r="M169" s="44">
        <v>0</v>
      </c>
      <c r="N169" s="21">
        <v>0</v>
      </c>
      <c r="O169" s="21">
        <v>0</v>
      </c>
      <c r="P169" s="2"/>
    </row>
    <row r="170" spans="1:16" ht="14.25">
      <c r="A170" s="31"/>
      <c r="B170" s="42" t="s">
        <v>141</v>
      </c>
      <c r="C170" s="34"/>
      <c r="D170" s="34"/>
      <c r="E170" s="26"/>
      <c r="F170" s="34"/>
      <c r="G170" s="35"/>
      <c r="H170" s="36"/>
      <c r="I170" s="37"/>
      <c r="J170" s="35"/>
      <c r="K170" s="35"/>
      <c r="L170" s="35"/>
      <c r="M170" s="44">
        <v>0</v>
      </c>
      <c r="N170" s="21">
        <v>0</v>
      </c>
      <c r="O170" s="21">
        <v>0</v>
      </c>
      <c r="P170" s="2"/>
    </row>
    <row r="171" spans="1:16" ht="14.25">
      <c r="A171" s="31"/>
      <c r="B171" s="42" t="s">
        <v>142</v>
      </c>
      <c r="C171" s="34"/>
      <c r="D171" s="34"/>
      <c r="E171" s="26"/>
      <c r="F171" s="34"/>
      <c r="G171" s="35"/>
      <c r="H171" s="36"/>
      <c r="I171" s="37"/>
      <c r="J171" s="35"/>
      <c r="K171" s="35"/>
      <c r="L171" s="35"/>
      <c r="M171" s="44">
        <v>0</v>
      </c>
      <c r="N171" s="21">
        <v>0</v>
      </c>
      <c r="O171" s="21">
        <v>0</v>
      </c>
      <c r="P171" s="2"/>
    </row>
    <row r="172" spans="1:16" ht="14.25">
      <c r="A172" s="31"/>
      <c r="B172" s="42" t="s">
        <v>143</v>
      </c>
      <c r="C172" s="34"/>
      <c r="D172" s="34"/>
      <c r="E172" s="26"/>
      <c r="F172" s="34"/>
      <c r="G172" s="35"/>
      <c r="H172" s="36"/>
      <c r="I172" s="37"/>
      <c r="J172" s="35"/>
      <c r="K172" s="35"/>
      <c r="L172" s="35"/>
      <c r="M172" s="44">
        <v>0</v>
      </c>
      <c r="N172" s="21">
        <v>0</v>
      </c>
      <c r="O172" s="21">
        <v>0</v>
      </c>
      <c r="P172" s="2"/>
    </row>
    <row r="173" spans="1:16" ht="14.25">
      <c r="A173" s="31"/>
      <c r="B173" s="42" t="s">
        <v>144</v>
      </c>
      <c r="C173" s="34"/>
      <c r="D173" s="34"/>
      <c r="E173" s="26"/>
      <c r="F173" s="34"/>
      <c r="G173" s="35"/>
      <c r="H173" s="36"/>
      <c r="I173" s="37"/>
      <c r="J173" s="35"/>
      <c r="K173" s="35"/>
      <c r="L173" s="35"/>
      <c r="M173" s="44">
        <v>0</v>
      </c>
      <c r="N173" s="21">
        <v>0</v>
      </c>
      <c r="O173" s="21">
        <v>0</v>
      </c>
      <c r="P173" s="2"/>
    </row>
    <row r="174" spans="1:16" ht="14.25">
      <c r="A174" s="31"/>
      <c r="B174" s="42" t="s">
        <v>145</v>
      </c>
      <c r="C174" s="34"/>
      <c r="D174" s="34"/>
      <c r="E174" s="26"/>
      <c r="F174" s="34"/>
      <c r="G174" s="35"/>
      <c r="H174" s="36"/>
      <c r="I174" s="37"/>
      <c r="J174" s="35"/>
      <c r="K174" s="35"/>
      <c r="L174" s="35"/>
      <c r="M174" s="44">
        <v>0</v>
      </c>
      <c r="N174" s="21">
        <v>0</v>
      </c>
      <c r="O174" s="21">
        <v>0</v>
      </c>
      <c r="P174" s="2"/>
    </row>
    <row r="175" spans="1:16" ht="14.25">
      <c r="A175" s="31"/>
      <c r="B175" s="42"/>
      <c r="C175" s="34"/>
      <c r="D175" s="34"/>
      <c r="E175" s="26"/>
      <c r="F175" s="34"/>
      <c r="G175" s="35"/>
      <c r="H175" s="36"/>
      <c r="I175" s="37"/>
      <c r="J175" s="35"/>
      <c r="K175" s="35"/>
      <c r="L175" s="35"/>
      <c r="M175" s="45"/>
      <c r="N175" s="22"/>
      <c r="O175" s="22"/>
      <c r="P175" s="2"/>
    </row>
    <row r="176" spans="1:16" ht="14.25">
      <c r="A176" s="31"/>
      <c r="B176" s="42" t="s">
        <v>146</v>
      </c>
      <c r="C176" s="34"/>
      <c r="D176" s="34"/>
      <c r="E176" s="26"/>
      <c r="F176" s="34"/>
      <c r="G176" s="35"/>
      <c r="H176" s="36"/>
      <c r="I176" s="37"/>
      <c r="J176" s="35"/>
      <c r="K176" s="35"/>
      <c r="L176" s="35"/>
      <c r="M176" s="44">
        <v>0</v>
      </c>
      <c r="N176" s="21">
        <v>0</v>
      </c>
      <c r="O176" s="21">
        <v>0</v>
      </c>
      <c r="P176" s="2"/>
    </row>
    <row r="177" spans="1:16" ht="14.25">
      <c r="A177" s="31"/>
      <c r="B177" s="90"/>
      <c r="C177" s="91"/>
      <c r="D177" s="91"/>
      <c r="E177" s="93"/>
      <c r="F177" s="91"/>
      <c r="G177" s="122"/>
      <c r="H177" s="123"/>
      <c r="I177" s="124"/>
      <c r="J177" s="122"/>
      <c r="K177" s="122"/>
      <c r="L177" s="125"/>
      <c r="M177" s="126"/>
      <c r="N177" s="126"/>
      <c r="O177" s="126"/>
      <c r="P177" s="2" t="s">
        <v>0</v>
      </c>
    </row>
    <row r="178" spans="1:16" ht="14.25">
      <c r="A178" s="31"/>
      <c r="B178" s="34"/>
      <c r="C178" s="34"/>
      <c r="D178" s="34"/>
      <c r="E178" s="26"/>
      <c r="F178" s="34"/>
      <c r="G178" s="35"/>
      <c r="H178" s="36"/>
      <c r="I178" s="37"/>
      <c r="J178" s="35"/>
      <c r="K178" s="35"/>
      <c r="L178" s="35"/>
      <c r="M178" s="2"/>
      <c r="N178" s="2"/>
      <c r="O178" s="2"/>
      <c r="P178" s="2"/>
    </row>
    <row r="179" spans="1:16" ht="14.25">
      <c r="A179" s="127"/>
      <c r="B179" s="34"/>
      <c r="C179" s="34"/>
      <c r="D179" s="34"/>
      <c r="E179" s="26"/>
      <c r="F179" s="34"/>
      <c r="G179" s="35"/>
      <c r="H179" s="36"/>
      <c r="I179" s="37"/>
      <c r="J179" s="35"/>
      <c r="K179" s="35"/>
      <c r="L179" s="35"/>
      <c r="M179" s="2"/>
      <c r="N179" s="2"/>
      <c r="O179" s="2"/>
      <c r="P179" s="2"/>
    </row>
    <row r="180" spans="1:16" ht="14.25">
      <c r="A180" s="133" t="s">
        <v>148</v>
      </c>
      <c r="B180" s="34"/>
      <c r="C180" s="34"/>
      <c r="D180" s="34"/>
      <c r="E180" s="26"/>
      <c r="F180" s="34"/>
      <c r="G180" s="35"/>
      <c r="H180" s="36"/>
      <c r="I180" s="37"/>
      <c r="J180" s="35"/>
      <c r="K180" s="35"/>
      <c r="L180" s="35"/>
      <c r="M180" s="2"/>
      <c r="N180" s="2"/>
      <c r="O180" s="2"/>
      <c r="P180" s="2"/>
    </row>
  </sheetData>
  <mergeCells count="1">
    <mergeCell ref="B2:O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44</vt:i4>
      </vt:variant>
    </vt:vector>
  </HeadingPairs>
  <TitlesOfParts>
    <vt:vector size="44" baseType="lpstr">
      <vt:lpstr>Contents</vt:lpstr>
      <vt:lpstr>Money, Banking</vt:lpstr>
      <vt:lpstr>Money, Banking Notes</vt:lpstr>
      <vt:lpstr>1995-CYP</vt:lpstr>
      <vt:lpstr>1995-EUR</vt:lpstr>
      <vt:lpstr>02-1995-CYP</vt:lpstr>
      <vt:lpstr>02-1995-EUR</vt:lpstr>
      <vt:lpstr>1996-CYP</vt:lpstr>
      <vt:lpstr>1996-EUR</vt:lpstr>
      <vt:lpstr>02-1996-CYP</vt:lpstr>
      <vt:lpstr>02-1996-EUR</vt:lpstr>
      <vt:lpstr>1997-CYP</vt:lpstr>
      <vt:lpstr>1997-EUR</vt:lpstr>
      <vt:lpstr>02-1997-CYP</vt:lpstr>
      <vt:lpstr>02-1997-EUR</vt:lpstr>
      <vt:lpstr>1998-CYP</vt:lpstr>
      <vt:lpstr>1998-EUR</vt:lpstr>
      <vt:lpstr>02-1998-CYP</vt:lpstr>
      <vt:lpstr>02-1998-EUR</vt:lpstr>
      <vt:lpstr>1999-CYP</vt:lpstr>
      <vt:lpstr>1999-EUR</vt:lpstr>
      <vt:lpstr>02-1999-CYP</vt:lpstr>
      <vt:lpstr>02-1999-EUR</vt:lpstr>
      <vt:lpstr>2000-CYP</vt:lpstr>
      <vt:lpstr>2000-EUR</vt:lpstr>
      <vt:lpstr>02-2000-CYP</vt:lpstr>
      <vt:lpstr>02-2000-EUR</vt:lpstr>
      <vt:lpstr>2001-CYP</vt:lpstr>
      <vt:lpstr>2001-EUR</vt:lpstr>
      <vt:lpstr>02-2001-CYP</vt:lpstr>
      <vt:lpstr>02-2001-EUR</vt:lpstr>
      <vt:lpstr>2002-CYP</vt:lpstr>
      <vt:lpstr>2002-EUR</vt:lpstr>
      <vt:lpstr>2003-CYP</vt:lpstr>
      <vt:lpstr>2003-EUR</vt:lpstr>
      <vt:lpstr>2004-CYP</vt:lpstr>
      <vt:lpstr>2004-EUR</vt:lpstr>
      <vt:lpstr>2005-CYP</vt:lpstr>
      <vt:lpstr>2005-EUR</vt:lpstr>
      <vt:lpstr>2006-CYP</vt:lpstr>
      <vt:lpstr>2006-EUR</vt:lpstr>
      <vt:lpstr>2007-CYP</vt:lpstr>
      <vt:lpstr>2007-EUR</vt:lpstr>
      <vt:lpstr>2008-EUR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Silvija</dc:creator>
  <cp:lastModifiedBy>Silvija</cp:lastModifiedBy>
  <dcterms:created xsi:type="dcterms:W3CDTF">2009-07-23T10:14:03Z</dcterms:created>
  <dcterms:modified xsi:type="dcterms:W3CDTF">2009-07-26T14:10:20Z</dcterms:modified>
</cp:coreProperties>
</file>