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zpaulos\OneDrive - UNICEF\zeleka\EU_SPproject\PRODOC\submit\EU's_feedback_18march\sumbit\former\FINAL\"/>
    </mc:Choice>
  </mc:AlternateContent>
  <xr:revisionPtr revIDLastSave="38" documentId="13_ncr:1_{94016942-5C59-4279-8FC7-125174B427BB}" xr6:coauthVersionLast="44" xr6:coauthVersionMax="44" xr10:uidLastSave="{79E7A170-0960-4FDF-9300-E9596F053FBC}"/>
  <bookViews>
    <workbookView xWindow="-120" yWindow="-120" windowWidth="20730" windowHeight="11160" xr2:uid="{00000000-000D-0000-FFFF-FFFF00000000}"/>
  </bookViews>
  <sheets>
    <sheet name="Budget  detail breakdowns" sheetId="1" r:id="rId1"/>
    <sheet name="Budget  by outpus" sheetId="2" r:id="rId2"/>
    <sheet name="By Budget Lines" sheetId="3" r:id="rId3"/>
  </sheets>
  <definedNames>
    <definedName name="_xlnm._FilterDatabase" localSheetId="0" hidden="1">'Budget  detail breakdowns'!$A$2:$S$36</definedName>
    <definedName name="_xlnm.Print_Titles" localSheetId="0">'Budget  detail breakdowns'!$2:$3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" l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B11" i="2"/>
  <c r="O30" i="1"/>
  <c r="M30" i="1"/>
  <c r="K30" i="1"/>
  <c r="H30" i="1"/>
  <c r="Q30" i="1" l="1"/>
  <c r="G22" i="1"/>
  <c r="C8" i="3" l="1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B8" i="3"/>
  <c r="B12" i="3" s="1"/>
  <c r="B23" i="1"/>
  <c r="C23" i="1"/>
  <c r="L23" i="1" s="1"/>
  <c r="D23" i="1"/>
  <c r="M23" i="1" s="1"/>
  <c r="E23" i="1"/>
  <c r="N23" i="1" s="1"/>
  <c r="F23" i="1"/>
  <c r="O23" i="1" s="1"/>
  <c r="G23" i="1"/>
  <c r="B28" i="1"/>
  <c r="D28" i="1"/>
  <c r="E28" i="1"/>
  <c r="F28" i="1"/>
  <c r="G28" i="1"/>
  <c r="B17" i="1"/>
  <c r="H23" i="1" l="1"/>
  <c r="I23" i="1"/>
  <c r="R23" i="1" s="1"/>
  <c r="K23" i="1"/>
  <c r="Q23" i="1"/>
  <c r="P23" i="1"/>
  <c r="J23" i="1" l="1"/>
  <c r="S23" i="1" s="1"/>
  <c r="L30" i="1"/>
  <c r="N30" i="1"/>
  <c r="P30" i="1"/>
  <c r="I30" i="1"/>
  <c r="J30" i="1" s="1"/>
  <c r="R30" i="1" l="1"/>
  <c r="C12" i="3"/>
  <c r="D12" i="3"/>
  <c r="E12" i="3"/>
  <c r="E13" i="3" s="1"/>
  <c r="F12" i="3"/>
  <c r="F13" i="3" s="1"/>
  <c r="F14" i="3" s="1"/>
  <c r="G12" i="3"/>
  <c r="H12" i="3"/>
  <c r="H13" i="3" s="1"/>
  <c r="I12" i="3"/>
  <c r="I13" i="3" s="1"/>
  <c r="I14" i="3" s="1"/>
  <c r="J12" i="3"/>
  <c r="J13" i="3" s="1"/>
  <c r="K12" i="3"/>
  <c r="L12" i="3"/>
  <c r="M12" i="3"/>
  <c r="N12" i="3"/>
  <c r="N13" i="3" s="1"/>
  <c r="N14" i="3" s="1"/>
  <c r="O12" i="3"/>
  <c r="P12" i="3"/>
  <c r="Q12" i="3"/>
  <c r="Q13" i="3" s="1"/>
  <c r="Q14" i="3" s="1"/>
  <c r="R12" i="3"/>
  <c r="R13" i="3" s="1"/>
  <c r="S12" i="3"/>
  <c r="C17" i="1"/>
  <c r="D17" i="1"/>
  <c r="E17" i="1"/>
  <c r="F17" i="1"/>
  <c r="G17" i="1"/>
  <c r="G16" i="1" s="1"/>
  <c r="G13" i="3" l="1"/>
  <c r="G14" i="3" s="1"/>
  <c r="P13" i="3"/>
  <c r="P14" i="3" s="1"/>
  <c r="O13" i="3"/>
  <c r="O14" i="3" s="1"/>
  <c r="H14" i="3"/>
  <c r="M13" i="3"/>
  <c r="M14" i="3" s="1"/>
  <c r="E14" i="3"/>
  <c r="S30" i="1"/>
  <c r="R14" i="3"/>
  <c r="J14" i="3"/>
  <c r="B13" i="3"/>
  <c r="B14" i="3" s="1"/>
  <c r="L13" i="3"/>
  <c r="L14" i="3" s="1"/>
  <c r="D13" i="3"/>
  <c r="D14" i="3" s="1"/>
  <c r="S13" i="3"/>
  <c r="S14" i="3" s="1"/>
  <c r="K13" i="3"/>
  <c r="K14" i="3" s="1"/>
  <c r="C13" i="3"/>
  <c r="C14" i="3" s="1"/>
  <c r="C10" i="2"/>
  <c r="C8" i="2" s="1"/>
  <c r="C16" i="2" s="1"/>
  <c r="D10" i="2"/>
  <c r="D8" i="2" s="1"/>
  <c r="D16" i="2" s="1"/>
  <c r="E10" i="2"/>
  <c r="E8" i="2" s="1"/>
  <c r="E16" i="2" s="1"/>
  <c r="F10" i="2"/>
  <c r="F8" i="2" s="1"/>
  <c r="F16" i="2" s="1"/>
  <c r="G10" i="2"/>
  <c r="G8" i="2" s="1"/>
  <c r="G16" i="2" s="1"/>
  <c r="H10" i="2"/>
  <c r="H8" i="2" s="1"/>
  <c r="H16" i="2" s="1"/>
  <c r="I10" i="2"/>
  <c r="I8" i="2" s="1"/>
  <c r="I16" i="2" s="1"/>
  <c r="J10" i="2"/>
  <c r="J8" i="2" s="1"/>
  <c r="J16" i="2" s="1"/>
  <c r="K10" i="2"/>
  <c r="K8" i="2" s="1"/>
  <c r="K16" i="2" s="1"/>
  <c r="L10" i="2"/>
  <c r="L8" i="2" s="1"/>
  <c r="L16" i="2" s="1"/>
  <c r="M10" i="2"/>
  <c r="M8" i="2" s="1"/>
  <c r="M16" i="2" s="1"/>
  <c r="N10" i="2"/>
  <c r="N8" i="2" s="1"/>
  <c r="N16" i="2" s="1"/>
  <c r="O10" i="2"/>
  <c r="O8" i="2" s="1"/>
  <c r="O16" i="2" s="1"/>
  <c r="P10" i="2"/>
  <c r="P8" i="2" s="1"/>
  <c r="P16" i="2" s="1"/>
  <c r="Q10" i="2"/>
  <c r="Q8" i="2" s="1"/>
  <c r="Q16" i="2" s="1"/>
  <c r="R10" i="2"/>
  <c r="R8" i="2" s="1"/>
  <c r="R16" i="2" s="1"/>
  <c r="S10" i="2"/>
  <c r="S8" i="2" s="1"/>
  <c r="S16" i="2" s="1"/>
  <c r="B10" i="2"/>
  <c r="B8" i="2" s="1"/>
  <c r="B16" i="2" s="1"/>
  <c r="Q17" i="2" l="1"/>
  <c r="Q18" i="2" s="1"/>
  <c r="O17" i="2"/>
  <c r="O18" i="2" s="1"/>
  <c r="P17" i="2"/>
  <c r="P18" i="2" s="1"/>
  <c r="N17" i="2"/>
  <c r="N18" i="2" s="1"/>
  <c r="F17" i="2"/>
  <c r="F18" i="2" s="1"/>
  <c r="J17" i="2"/>
  <c r="J18" i="2" s="1"/>
  <c r="I17" i="2"/>
  <c r="I18" i="2" s="1"/>
  <c r="M17" i="2"/>
  <c r="M18" i="2" s="1"/>
  <c r="E17" i="2"/>
  <c r="E18" i="2" s="1"/>
  <c r="R17" i="2"/>
  <c r="R18" i="2" s="1"/>
  <c r="H17" i="2"/>
  <c r="H18" i="2" s="1"/>
  <c r="G17" i="2"/>
  <c r="G18" i="2" s="1"/>
  <c r="C17" i="2"/>
  <c r="C18" i="2" s="1"/>
  <c r="L17" i="2"/>
  <c r="L18" i="2" s="1"/>
  <c r="B17" i="2"/>
  <c r="B18" i="2" s="1"/>
  <c r="S17" i="2"/>
  <c r="S18" i="2" s="1"/>
  <c r="K17" i="2"/>
  <c r="K18" i="2" s="1"/>
  <c r="D17" i="2"/>
  <c r="D18" i="2" s="1"/>
  <c r="F4" i="1"/>
  <c r="D4" i="1"/>
  <c r="I22" i="1"/>
  <c r="L20" i="1" l="1"/>
  <c r="M20" i="1"/>
  <c r="N20" i="1"/>
  <c r="O20" i="1"/>
  <c r="P20" i="1"/>
  <c r="R20" i="1"/>
  <c r="K20" i="1"/>
  <c r="H20" i="1"/>
  <c r="J20" i="1" l="1"/>
  <c r="Q20" i="1"/>
  <c r="B4" i="1"/>
  <c r="I14" i="1"/>
  <c r="R14" i="1" s="1"/>
  <c r="H14" i="1"/>
  <c r="Q14" i="1" s="1"/>
  <c r="H32" i="1"/>
  <c r="Q32" i="1" s="1"/>
  <c r="I31" i="1"/>
  <c r="H31" i="1"/>
  <c r="H28" i="1" s="1"/>
  <c r="H27" i="1"/>
  <c r="Q27" i="1" s="1"/>
  <c r="I27" i="1"/>
  <c r="R27" i="1" s="1"/>
  <c r="H26" i="1"/>
  <c r="Q26" i="1" s="1"/>
  <c r="I26" i="1"/>
  <c r="R26" i="1" s="1"/>
  <c r="I25" i="1"/>
  <c r="R25" i="1" s="1"/>
  <c r="H25" i="1"/>
  <c r="H21" i="1"/>
  <c r="I21" i="1"/>
  <c r="R21" i="1" s="1"/>
  <c r="H22" i="1"/>
  <c r="Q22" i="1" s="1"/>
  <c r="I19" i="1"/>
  <c r="H19" i="1"/>
  <c r="H8" i="1"/>
  <c r="Q8" i="1" s="1"/>
  <c r="I8" i="1"/>
  <c r="R8" i="1" s="1"/>
  <c r="I5" i="1"/>
  <c r="I6" i="1"/>
  <c r="R6" i="1" s="1"/>
  <c r="H6" i="1"/>
  <c r="I7" i="1"/>
  <c r="R7" i="1" s="1"/>
  <c r="I10" i="1"/>
  <c r="R10" i="1" s="1"/>
  <c r="I11" i="1"/>
  <c r="R11" i="1" s="1"/>
  <c r="I12" i="1"/>
  <c r="R12" i="1" s="1"/>
  <c r="H12" i="1"/>
  <c r="Q12" i="1" s="1"/>
  <c r="I13" i="1"/>
  <c r="R13" i="1" s="1"/>
  <c r="H13" i="1"/>
  <c r="Q13" i="1" s="1"/>
  <c r="H7" i="1"/>
  <c r="H9" i="1"/>
  <c r="Q9" i="1" s="1"/>
  <c r="H10" i="1"/>
  <c r="H11" i="1"/>
  <c r="I15" i="1"/>
  <c r="R15" i="1" s="1"/>
  <c r="C9" i="1"/>
  <c r="C4" i="1" s="1"/>
  <c r="G9" i="1"/>
  <c r="G4" i="1" s="1"/>
  <c r="E9" i="1"/>
  <c r="E4" i="1" s="1"/>
  <c r="K32" i="1"/>
  <c r="M32" i="1"/>
  <c r="N32" i="1"/>
  <c r="O32" i="1"/>
  <c r="P32" i="1"/>
  <c r="L31" i="1"/>
  <c r="M31" i="1"/>
  <c r="M28" i="1" s="1"/>
  <c r="N31" i="1"/>
  <c r="O31" i="1"/>
  <c r="P31" i="1"/>
  <c r="K31" i="1"/>
  <c r="K26" i="1"/>
  <c r="L26" i="1"/>
  <c r="M26" i="1"/>
  <c r="N26" i="1"/>
  <c r="O26" i="1"/>
  <c r="P26" i="1"/>
  <c r="K27" i="1"/>
  <c r="L27" i="1"/>
  <c r="M27" i="1"/>
  <c r="N27" i="1"/>
  <c r="O27" i="1"/>
  <c r="P27" i="1"/>
  <c r="K25" i="1"/>
  <c r="L25" i="1"/>
  <c r="M25" i="1"/>
  <c r="N25" i="1"/>
  <c r="O25" i="1"/>
  <c r="P25" i="1"/>
  <c r="L24" i="1"/>
  <c r="M24" i="1"/>
  <c r="N24" i="1"/>
  <c r="O24" i="1"/>
  <c r="P24" i="1"/>
  <c r="Q24" i="1"/>
  <c r="R24" i="1"/>
  <c r="S24" i="1"/>
  <c r="K24" i="1"/>
  <c r="K21" i="1"/>
  <c r="L21" i="1"/>
  <c r="M21" i="1"/>
  <c r="N21" i="1"/>
  <c r="O21" i="1"/>
  <c r="P21" i="1"/>
  <c r="K22" i="1"/>
  <c r="L22" i="1"/>
  <c r="M22" i="1"/>
  <c r="N22" i="1"/>
  <c r="O22" i="1"/>
  <c r="P22" i="1"/>
  <c r="N19" i="1"/>
  <c r="O19" i="1"/>
  <c r="P19" i="1"/>
  <c r="L19" i="1"/>
  <c r="M19" i="1"/>
  <c r="K19" i="1"/>
  <c r="K15" i="1"/>
  <c r="L15" i="1"/>
  <c r="M15" i="1"/>
  <c r="N15" i="1"/>
  <c r="O15" i="1"/>
  <c r="P15" i="1"/>
  <c r="Q15" i="1"/>
  <c r="S15" i="1"/>
  <c r="L5" i="1"/>
  <c r="M5" i="1"/>
  <c r="N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M9" i="1"/>
  <c r="O9" i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C32" i="1"/>
  <c r="C28" i="1" s="1"/>
  <c r="J7" i="1" l="1"/>
  <c r="S7" i="1" s="1"/>
  <c r="K28" i="1"/>
  <c r="P28" i="1"/>
  <c r="O28" i="1"/>
  <c r="N28" i="1"/>
  <c r="I32" i="1"/>
  <c r="I28" i="1" s="1"/>
  <c r="J6" i="1"/>
  <c r="S6" i="1" s="1"/>
  <c r="C16" i="1"/>
  <c r="R31" i="1"/>
  <c r="J10" i="1"/>
  <c r="S10" i="1" s="1"/>
  <c r="I17" i="1"/>
  <c r="K17" i="1"/>
  <c r="P17" i="1"/>
  <c r="L17" i="1"/>
  <c r="O17" i="1"/>
  <c r="N17" i="1"/>
  <c r="N16" i="1" s="1"/>
  <c r="M17" i="1"/>
  <c r="Q19" i="1"/>
  <c r="H17" i="1"/>
  <c r="N9" i="1"/>
  <c r="N4" i="1" s="1"/>
  <c r="P9" i="1"/>
  <c r="P4" i="1" s="1"/>
  <c r="Q10" i="1"/>
  <c r="F16" i="1"/>
  <c r="F34" i="1" s="1"/>
  <c r="J21" i="1"/>
  <c r="S21" i="1" s="1"/>
  <c r="Q7" i="1"/>
  <c r="K5" i="1"/>
  <c r="K4" i="1" s="1"/>
  <c r="D16" i="1"/>
  <c r="D34" i="1" s="1"/>
  <c r="L9" i="1"/>
  <c r="L4" i="1" s="1"/>
  <c r="R5" i="1"/>
  <c r="R19" i="1"/>
  <c r="J27" i="1"/>
  <c r="S27" i="1" s="1"/>
  <c r="J12" i="1"/>
  <c r="S12" i="1" s="1"/>
  <c r="J22" i="1"/>
  <c r="S22" i="1" s="1"/>
  <c r="J25" i="1"/>
  <c r="S25" i="1" s="1"/>
  <c r="M4" i="1"/>
  <c r="G34" i="1"/>
  <c r="J11" i="1"/>
  <c r="S11" i="1" s="1"/>
  <c r="J14" i="1"/>
  <c r="S14" i="1" s="1"/>
  <c r="E16" i="1"/>
  <c r="E34" i="1" s="1"/>
  <c r="J31" i="1"/>
  <c r="S20" i="1"/>
  <c r="Q25" i="1"/>
  <c r="J26" i="1"/>
  <c r="S26" i="1" s="1"/>
  <c r="L32" i="1"/>
  <c r="L28" i="1" s="1"/>
  <c r="O5" i="1"/>
  <c r="O4" i="1" s="1"/>
  <c r="H5" i="1"/>
  <c r="H4" i="1" s="1"/>
  <c r="Q31" i="1"/>
  <c r="Q28" i="1" s="1"/>
  <c r="J8" i="1"/>
  <c r="S8" i="1" s="1"/>
  <c r="I9" i="1"/>
  <c r="I4" i="1" s="1"/>
  <c r="Q6" i="1"/>
  <c r="R22" i="1"/>
  <c r="Q11" i="1"/>
  <c r="J13" i="1"/>
  <c r="S13" i="1" s="1"/>
  <c r="J19" i="1"/>
  <c r="Q21" i="1"/>
  <c r="R32" i="1" l="1"/>
  <c r="R28" i="1" s="1"/>
  <c r="J32" i="1"/>
  <c r="S32" i="1" s="1"/>
  <c r="J28" i="1"/>
  <c r="S31" i="1"/>
  <c r="J17" i="1"/>
  <c r="Q17" i="1"/>
  <c r="R17" i="1"/>
  <c r="G35" i="1"/>
  <c r="G36" i="1" s="1"/>
  <c r="E35" i="1"/>
  <c r="E36" i="1" s="1"/>
  <c r="F35" i="1"/>
  <c r="F36" i="1" s="1"/>
  <c r="D35" i="1"/>
  <c r="D36" i="1" s="1"/>
  <c r="N34" i="1"/>
  <c r="K16" i="1"/>
  <c r="K34" i="1" s="1"/>
  <c r="P16" i="1"/>
  <c r="P34" i="1" s="1"/>
  <c r="L16" i="1"/>
  <c r="L34" i="1" s="1"/>
  <c r="O16" i="1"/>
  <c r="O34" i="1" s="1"/>
  <c r="H16" i="1"/>
  <c r="H34" i="1" s="1"/>
  <c r="M16" i="1"/>
  <c r="M34" i="1" s="1"/>
  <c r="I16" i="1"/>
  <c r="I34" i="1" s="1"/>
  <c r="C34" i="1"/>
  <c r="Q5" i="1"/>
  <c r="Q4" i="1" s="1"/>
  <c r="J5" i="1"/>
  <c r="R9" i="1"/>
  <c r="R4" i="1" s="1"/>
  <c r="J9" i="1"/>
  <c r="S9" i="1" s="1"/>
  <c r="S19" i="1"/>
  <c r="S17" i="1" s="1"/>
  <c r="R16" i="1" l="1"/>
  <c r="R34" i="1" s="1"/>
  <c r="S28" i="1"/>
  <c r="Q16" i="1"/>
  <c r="Q34" i="1" s="1"/>
  <c r="M35" i="1"/>
  <c r="M36" i="1" s="1"/>
  <c r="L35" i="1"/>
  <c r="L36" i="1" s="1"/>
  <c r="H35" i="1"/>
  <c r="H36" i="1" s="1"/>
  <c r="P35" i="1"/>
  <c r="P36" i="1" s="1"/>
  <c r="I35" i="1"/>
  <c r="I36" i="1" s="1"/>
  <c r="N35" i="1"/>
  <c r="N36" i="1" s="1"/>
  <c r="O35" i="1"/>
  <c r="O36" i="1" s="1"/>
  <c r="K35" i="1"/>
  <c r="K36" i="1" s="1"/>
  <c r="C35" i="1"/>
  <c r="C36" i="1" s="1"/>
  <c r="S16" i="1"/>
  <c r="S5" i="1"/>
  <c r="S4" i="1" s="1"/>
  <c r="J4" i="1"/>
  <c r="J16" i="1"/>
  <c r="S34" i="1" l="1"/>
  <c r="S35" i="1" s="1"/>
  <c r="S36" i="1" s="1"/>
  <c r="R35" i="1"/>
  <c r="R36" i="1" s="1"/>
  <c r="J34" i="1"/>
  <c r="Q35" i="1"/>
  <c r="Q36" i="1" s="1"/>
  <c r="B16" i="1"/>
  <c r="B34" i="1" s="1"/>
  <c r="B35" i="1" l="1"/>
  <c r="B36" i="1" s="1"/>
  <c r="J35" i="1"/>
  <c r="J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Melles, Fantahun</author>
  </authors>
  <commentList>
    <comment ref="H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Melles, Fantahun:</t>
        </r>
        <r>
          <rPr>
            <sz val="9"/>
            <color indexed="81"/>
            <rFont val="Tahoma"/>
            <family val="2"/>
          </rPr>
          <t xml:space="preserve">
Budget taken from 1.2
</t>
        </r>
      </text>
    </comment>
    <comment ref="E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Melles, Fantahun:</t>
        </r>
        <r>
          <rPr>
            <sz val="9"/>
            <color indexed="81"/>
            <rFont val="Tahoma"/>
            <family val="2"/>
          </rPr>
          <t xml:space="preserve">
10000 reduced and allocated to activity 2.2</t>
        </r>
      </text>
    </comment>
    <comment ref="G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Melles, Fantahun:</t>
        </r>
        <r>
          <rPr>
            <sz val="9"/>
            <color indexed="81"/>
            <rFont val="Tahoma"/>
            <family val="2"/>
          </rPr>
          <t xml:space="preserve">
10000 reduced and reallocated to activity 2.2
</t>
        </r>
      </text>
    </comment>
    <comment ref="H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Melles, Fantahun:</t>
        </r>
        <r>
          <rPr>
            <sz val="9"/>
            <color indexed="81"/>
            <rFont val="Tahoma"/>
            <family val="2"/>
          </rPr>
          <t xml:space="preserve">
Budget taken from 1.2
</t>
        </r>
      </text>
    </comment>
  </commentList>
</comments>
</file>

<file path=xl/sharedStrings.xml><?xml version="1.0" encoding="utf-8"?>
<sst xmlns="http://schemas.openxmlformats.org/spreadsheetml/2006/main" count="122" uniqueCount="50">
  <si>
    <t>Particulars</t>
  </si>
  <si>
    <t>PFM4SP Ethiopia:  ILO/UNICEF Budget in USD</t>
  </si>
  <si>
    <t>PFM4SP Ethiopia: ILO/UNICEF Budget in EURO</t>
  </si>
  <si>
    <t>ILO Year 1 (Oct 219-Dec 2020)</t>
  </si>
  <si>
    <t>UNICEF Year 1 (Oct 219-Dec 2020)</t>
  </si>
  <si>
    <t>ILO Year 2 (Jan 2021-Dec 2021)</t>
  </si>
  <si>
    <t>UNICEF Year 2 (Jan 2021-Dec 2021)</t>
  </si>
  <si>
    <t>ILO Year 3 (Jan 2022-May 2023)</t>
  </si>
  <si>
    <t>UNICEF Year 3 (Jan 2022-May 2023)</t>
  </si>
  <si>
    <t xml:space="preserve">ILO Total </t>
  </si>
  <si>
    <t xml:space="preserve">UNICEF Total </t>
  </si>
  <si>
    <t xml:space="preserve">ILO/UNICEF  Total </t>
  </si>
  <si>
    <t>ILO Year 1 (Oct 219-Dec 2020</t>
  </si>
  <si>
    <t>ILO/UNICEF Total</t>
  </si>
  <si>
    <t>1. Human Resources</t>
  </si>
  <si>
    <t>2. Travel</t>
  </si>
  <si>
    <t>3. Equipment and supplies</t>
  </si>
  <si>
    <t>4. Local Office costs</t>
  </si>
  <si>
    <t>5. Other costs, services</t>
  </si>
  <si>
    <t xml:space="preserve">5.1. Communication and Visibility </t>
  </si>
  <si>
    <t>5.2. Other services</t>
  </si>
  <si>
    <t>Activities</t>
  </si>
  <si>
    <t>7. Total direct eligible costs of the Action (1-6)</t>
  </si>
  <si>
    <t>9. Total eligible costs of the Action per Agency (7-8)</t>
  </si>
  <si>
    <t>6. Other costs, sub grants to local NGOs</t>
  </si>
  <si>
    <t>5. Other costs, services (5.1+5.2)</t>
  </si>
  <si>
    <t>Output 1: Financing strategy for Social Protection in Ethiopia</t>
  </si>
  <si>
    <t>Output 2: Extending social security to informal economy workers and supporting wage legislation related to social protection</t>
  </si>
  <si>
    <t>2.3 Tripartite consultation among government, workers’ and employers’ representatives on minimum wage and related social protection schemes</t>
  </si>
  <si>
    <t>1.4. Awareness raising, workshops, and policy advocacy related to financing social protection</t>
  </si>
  <si>
    <t>UNICEF Year 1 (Oct 219-Dec 2020</t>
  </si>
  <si>
    <t>8. Indirect costs (maximum 7% of  7, subtotal of direct eligible costs of the Action) to HQ</t>
  </si>
  <si>
    <t>1. 1 Social Protection expert</t>
  </si>
  <si>
    <t>1.2.  Technical/Expertise contribution to actuarial valuation (contributory)</t>
  </si>
  <si>
    <t>2.1 Technical assessment to extend social security to informal sector workers including COVID-19 social protection responses</t>
  </si>
  <si>
    <t>2. 2. Awareness raising through media and/or workshops (Federal/Regional) for  consensus building on the extension of social security to informal economy workers including COVID-19 social protection responsive programmes</t>
  </si>
  <si>
    <t>5.2. Other services (Outputs 1+2+3)</t>
  </si>
  <si>
    <t>3.2 Increasing the capacity of MoLSA to facilitate the establishment of effective coordination mechanisms for social protection policy and strategy</t>
  </si>
  <si>
    <t>1.1 Building an evidence base for financing non-contributory social protection programmes (such as vulnerability analysis on COVID-19, an investment case for social protection and fiscal space analysis)</t>
  </si>
  <si>
    <t>1.3 Financing strategy for social protection for short-term and medium term options</t>
  </si>
  <si>
    <r>
      <t>Outcome: Improving the social protection system for Ethiopian through sustainable financing strategy</t>
    </r>
    <r>
      <rPr>
        <sz val="11"/>
        <color theme="1"/>
        <rFont val="Calibri"/>
        <family val="2"/>
        <scheme val="minor"/>
      </rPr>
      <t xml:space="preserve"> </t>
    </r>
  </si>
  <si>
    <t xml:space="preserve">Outcome: Improving the social protection system for Ethiopian through sustainable financing strategy </t>
  </si>
  <si>
    <t>1.2 National Project Coordinator (NOC)</t>
  </si>
  <si>
    <t xml:space="preserve">1.3 Administrative and Finance Assistant (GS 6) </t>
  </si>
  <si>
    <t>1.4 Driver (GS 3) full time</t>
  </si>
  <si>
    <t>1.5  Social Protection Specialist (NOC), Economist (NOB)</t>
  </si>
  <si>
    <t>3.3 Developing a knowledge management platform for inclusive social protection</t>
  </si>
  <si>
    <t xml:space="preserve">Output 1: Financing strategy for Social Protection in Ethiopia </t>
  </si>
  <si>
    <t>Output 3: Building the capacity of MoLSA  to effectively monitor the  social protection system</t>
  </si>
  <si>
    <t>3.1 Support MoLSA and Addis Ababa BoLSA to develop monitoring tools and processes to better implement and track social protection programming.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</si>
</sst>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0"/>
      <color rgb="FFFFFFFF"/>
      <name val="Arial"/>
      <family val="2"/>
    </font>
    <font>
      <i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F4E7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" fontId="0" fillId="0" borderId="7" xfId="0" applyNumberFormat="1" applyFont="1" applyBorder="1" applyAlignment="1"/>
    <xf numFmtId="1" fontId="0" fillId="0" borderId="7" xfId="0" applyNumberFormat="1" applyBorder="1"/>
    <xf numFmtId="1" fontId="0" fillId="0" borderId="7" xfId="0" applyNumberFormat="1" applyFont="1" applyFill="1" applyBorder="1" applyAlignment="1"/>
    <xf numFmtId="1" fontId="0" fillId="0" borderId="7" xfId="0" applyNumberFormat="1" applyBorder="1" applyAlignment="1">
      <alignment wrapText="1"/>
    </xf>
    <xf numFmtId="1" fontId="0" fillId="0" borderId="7" xfId="0" applyNumberFormat="1" applyFont="1" applyBorder="1" applyAlignment="1">
      <alignment horizontal="right"/>
    </xf>
    <xf numFmtId="1" fontId="0" fillId="0" borderId="0" xfId="0" applyNumberFormat="1"/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" fontId="0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1" fontId="0" fillId="0" borderId="7" xfId="0" applyNumberFormat="1" applyFont="1" applyBorder="1" applyAlignment="1">
      <alignment horizontal="right" wrapText="1"/>
    </xf>
    <xf numFmtId="1" fontId="0" fillId="0" borderId="7" xfId="0" applyNumberFormat="1" applyFont="1" applyFill="1" applyBorder="1" applyAlignment="1">
      <alignment wrapText="1"/>
    </xf>
    <xf numFmtId="1" fontId="0" fillId="3" borderId="7" xfId="0" applyNumberFormat="1" applyFont="1" applyFill="1" applyBorder="1" applyAlignment="1">
      <alignment wrapText="1"/>
    </xf>
    <xf numFmtId="0" fontId="0" fillId="0" borderId="7" xfId="0" applyFont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" fontId="0" fillId="0" borderId="8" xfId="0" applyNumberFormat="1" applyFont="1" applyBorder="1" applyAlignment="1"/>
    <xf numFmtId="1" fontId="0" fillId="0" borderId="8" xfId="0" applyNumberFormat="1" applyFont="1" applyBorder="1" applyAlignment="1">
      <alignment horizontal="right"/>
    </xf>
    <xf numFmtId="1" fontId="0" fillId="0" borderId="8" xfId="0" applyNumberFormat="1" applyFont="1" applyBorder="1" applyAlignment="1">
      <alignment wrapText="1"/>
    </xf>
    <xf numFmtId="1" fontId="0" fillId="3" borderId="8" xfId="0" applyNumberFormat="1" applyFont="1" applyFill="1" applyBorder="1" applyAlignment="1"/>
    <xf numFmtId="1" fontId="0" fillId="3" borderId="8" xfId="0" applyNumberFormat="1" applyFont="1" applyFill="1" applyBorder="1" applyAlignment="1">
      <alignment wrapText="1"/>
    </xf>
    <xf numFmtId="1" fontId="0" fillId="0" borderId="8" xfId="0" applyNumberFormat="1" applyFont="1" applyFill="1" applyBorder="1" applyAlignment="1">
      <alignment wrapText="1"/>
    </xf>
    <xf numFmtId="1" fontId="0" fillId="0" borderId="8" xfId="0" applyNumberFormat="1" applyFont="1" applyBorder="1" applyAlignment="1">
      <alignment horizontal="right" wrapText="1"/>
    </xf>
    <xf numFmtId="1" fontId="8" fillId="0" borderId="8" xfId="0" applyNumberFormat="1" applyFont="1" applyBorder="1" applyAlignment="1">
      <alignment horizontal="right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7" xfId="0" applyFont="1" applyBorder="1" applyAlignment="1">
      <alignment wrapText="1"/>
    </xf>
    <xf numFmtId="1" fontId="0" fillId="0" borderId="7" xfId="0" applyNumberFormat="1" applyFont="1" applyBorder="1"/>
    <xf numFmtId="1" fontId="0" fillId="0" borderId="0" xfId="0" applyNumberFormat="1" applyFont="1"/>
    <xf numFmtId="0" fontId="3" fillId="0" borderId="7" xfId="0" applyFont="1" applyFill="1" applyBorder="1" applyAlignment="1">
      <alignment vertical="center" wrapText="1"/>
    </xf>
    <xf numFmtId="0" fontId="0" fillId="0" borderId="8" xfId="0" applyFont="1" applyBorder="1"/>
    <xf numFmtId="1" fontId="12" fillId="0" borderId="8" xfId="0" applyNumberFormat="1" applyFont="1" applyFill="1" applyBorder="1" applyAlignment="1">
      <alignment wrapText="1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1" fontId="0" fillId="0" borderId="7" xfId="0" applyNumberFormat="1" applyFont="1" applyFill="1" applyBorder="1"/>
    <xf numFmtId="0" fontId="0" fillId="0" borderId="0" xfId="0" applyFont="1" applyFill="1"/>
    <xf numFmtId="0" fontId="13" fillId="4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1" fontId="1" fillId="0" borderId="8" xfId="0" applyNumberFormat="1" applyFont="1" applyBorder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zoomScale="80" zoomScaleNormal="80" workbookViewId="0">
      <pane ySplit="3" topLeftCell="A4" activePane="bottomLeft" state="frozen"/>
      <selection pane="bottomLeft" activeCell="J28" sqref="J28"/>
    </sheetView>
  </sheetViews>
  <sheetFormatPr defaultColWidth="8.7109375" defaultRowHeight="15" x14ac:dyDescent="0.25"/>
  <cols>
    <col min="1" max="1" width="35.7109375" style="54" customWidth="1"/>
    <col min="2" max="2" width="9.85546875" style="39" customWidth="1"/>
    <col min="3" max="3" width="8.7109375" style="39" customWidth="1"/>
    <col min="4" max="4" width="9.85546875" style="39" customWidth="1"/>
    <col min="5" max="5" width="9.5703125" style="39" customWidth="1"/>
    <col min="6" max="6" width="9.85546875" style="39" customWidth="1"/>
    <col min="7" max="7" width="9.42578125" style="39" customWidth="1"/>
    <col min="8" max="8" width="9.28515625" style="39" customWidth="1"/>
    <col min="9" max="9" width="9.42578125" style="39" customWidth="1"/>
    <col min="10" max="10" width="11.28515625" style="39" bestFit="1" customWidth="1"/>
    <col min="11" max="11" width="10.28515625" style="39" customWidth="1"/>
    <col min="12" max="12" width="9.28515625" style="39" customWidth="1"/>
    <col min="13" max="13" width="9.85546875" style="39" customWidth="1"/>
    <col min="14" max="14" width="9.7109375" style="39" customWidth="1"/>
    <col min="15" max="15" width="10" style="39" customWidth="1"/>
    <col min="16" max="16" width="8.28515625" style="39" customWidth="1"/>
    <col min="17" max="17" width="10" style="39" customWidth="1"/>
    <col min="18" max="18" width="8.7109375" style="39"/>
    <col min="19" max="19" width="11.28515625" style="54" bestFit="1" customWidth="1"/>
    <col min="20" max="16384" width="8.7109375" style="39"/>
  </cols>
  <sheetData>
    <row r="1" spans="1:21" ht="15.75" thickBot="1" x14ac:dyDescent="0.3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1" ht="15.75" thickBot="1" x14ac:dyDescent="0.3">
      <c r="A2" s="60" t="s">
        <v>0</v>
      </c>
      <c r="B2" s="57" t="s">
        <v>1</v>
      </c>
      <c r="C2" s="57"/>
      <c r="D2" s="57"/>
      <c r="E2" s="57"/>
      <c r="F2" s="57"/>
      <c r="G2" s="57"/>
      <c r="H2" s="57"/>
      <c r="I2" s="57"/>
      <c r="J2" s="58"/>
      <c r="K2" s="59" t="s">
        <v>2</v>
      </c>
      <c r="L2" s="57"/>
      <c r="M2" s="57"/>
      <c r="N2" s="57"/>
      <c r="O2" s="57"/>
      <c r="P2" s="57"/>
      <c r="Q2" s="57"/>
      <c r="R2" s="57"/>
      <c r="S2" s="58"/>
    </row>
    <row r="3" spans="1:21" s="40" customFormat="1" ht="90" x14ac:dyDescent="0.25">
      <c r="A3" s="60"/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30</v>
      </c>
      <c r="M3" s="2" t="s">
        <v>5</v>
      </c>
      <c r="N3" s="2" t="s">
        <v>6</v>
      </c>
      <c r="O3" s="2" t="s">
        <v>7</v>
      </c>
      <c r="P3" s="2" t="s">
        <v>8</v>
      </c>
      <c r="Q3" s="2" t="s">
        <v>9</v>
      </c>
      <c r="R3" s="2" t="s">
        <v>10</v>
      </c>
      <c r="S3" s="2" t="s">
        <v>13</v>
      </c>
    </row>
    <row r="4" spans="1:21" x14ac:dyDescent="0.25">
      <c r="A4" s="10" t="s">
        <v>14</v>
      </c>
      <c r="B4" s="24">
        <f t="shared" ref="B4:S4" si="0">SUM(B5:B9)</f>
        <v>152104</v>
      </c>
      <c r="C4" s="24">
        <f t="shared" si="0"/>
        <v>95209</v>
      </c>
      <c r="D4" s="24">
        <f t="shared" si="0"/>
        <v>182555</v>
      </c>
      <c r="E4" s="24">
        <f t="shared" si="0"/>
        <v>99518.181818181794</v>
      </c>
      <c r="F4" s="24">
        <f t="shared" si="0"/>
        <v>223047</v>
      </c>
      <c r="G4" s="24">
        <f t="shared" si="0"/>
        <v>99518.181818181794</v>
      </c>
      <c r="H4" s="24">
        <f t="shared" si="0"/>
        <v>557706</v>
      </c>
      <c r="I4" s="24">
        <f t="shared" si="0"/>
        <v>294245.36363636359</v>
      </c>
      <c r="J4" s="24">
        <f t="shared" si="0"/>
        <v>851951.36363636353</v>
      </c>
      <c r="K4" s="24">
        <f t="shared" si="0"/>
        <v>133851.52000000002</v>
      </c>
      <c r="L4" s="24">
        <f t="shared" si="0"/>
        <v>83783.92</v>
      </c>
      <c r="M4" s="24">
        <f t="shared" si="0"/>
        <v>160648.4</v>
      </c>
      <c r="N4" s="24">
        <f t="shared" si="0"/>
        <v>87575.999999999985</v>
      </c>
      <c r="O4" s="24">
        <f t="shared" si="0"/>
        <v>196281.36000000002</v>
      </c>
      <c r="P4" s="24">
        <f t="shared" si="0"/>
        <v>87575.999999999985</v>
      </c>
      <c r="Q4" s="24">
        <f t="shared" si="0"/>
        <v>490781.27999999997</v>
      </c>
      <c r="R4" s="24">
        <f t="shared" si="0"/>
        <v>258935.91999999995</v>
      </c>
      <c r="S4" s="24">
        <f t="shared" si="0"/>
        <v>749717.2</v>
      </c>
      <c r="T4" s="43"/>
    </row>
    <row r="5" spans="1:21" x14ac:dyDescent="0.25">
      <c r="A5" s="41" t="s">
        <v>32</v>
      </c>
      <c r="B5" s="25">
        <v>53550</v>
      </c>
      <c r="C5" s="42">
        <v>0</v>
      </c>
      <c r="D5" s="4">
        <v>91800</v>
      </c>
      <c r="E5" s="42">
        <v>0</v>
      </c>
      <c r="F5" s="24">
        <v>130050</v>
      </c>
      <c r="G5" s="42">
        <v>0</v>
      </c>
      <c r="H5" s="24">
        <f t="shared" ref="H5:H13" si="1">B5+D5+F5</f>
        <v>275400</v>
      </c>
      <c r="I5" s="24">
        <f t="shared" ref="I5:I13" si="2">C5+E5+G5</f>
        <v>0</v>
      </c>
      <c r="J5" s="24">
        <f t="shared" ref="J5:J13" si="3">H5+I5</f>
        <v>275400</v>
      </c>
      <c r="K5" s="6">
        <f t="shared" ref="K5:K14" si="4">B5*0.88</f>
        <v>47124</v>
      </c>
      <c r="L5" s="6">
        <f t="shared" ref="L5:L15" si="5">C5*0.88</f>
        <v>0</v>
      </c>
      <c r="M5" s="6">
        <f t="shared" ref="M5:M15" si="6">D5*0.88</f>
        <v>80784</v>
      </c>
      <c r="N5" s="6">
        <f t="shared" ref="N5:N15" si="7">E5*0.88</f>
        <v>0</v>
      </c>
      <c r="O5" s="6">
        <f t="shared" ref="O5:O15" si="8">F5*0.88</f>
        <v>114444</v>
      </c>
      <c r="P5" s="6">
        <f t="shared" ref="P5:P15" si="9">G5*0.88</f>
        <v>0</v>
      </c>
      <c r="Q5" s="6">
        <f t="shared" ref="Q5:Q15" si="10">H5*0.88</f>
        <v>242352</v>
      </c>
      <c r="R5" s="6">
        <f t="shared" ref="R5:R15" si="11">I5*0.88</f>
        <v>0</v>
      </c>
      <c r="S5" s="6">
        <f t="shared" ref="S5:S15" si="12">J5*0.88</f>
        <v>242352</v>
      </c>
      <c r="U5" s="43"/>
    </row>
    <row r="6" spans="1:21" x14ac:dyDescent="0.25">
      <c r="A6" s="44" t="s">
        <v>42</v>
      </c>
      <c r="B6" s="24">
        <v>57860</v>
      </c>
      <c r="C6" s="42">
        <v>0</v>
      </c>
      <c r="D6" s="4">
        <v>50061</v>
      </c>
      <c r="E6" s="42">
        <v>0</v>
      </c>
      <c r="F6" s="4">
        <v>52303</v>
      </c>
      <c r="G6" s="42">
        <v>0</v>
      </c>
      <c r="H6" s="24">
        <f t="shared" si="1"/>
        <v>160224</v>
      </c>
      <c r="I6" s="24">
        <f t="shared" si="2"/>
        <v>0</v>
      </c>
      <c r="J6" s="24">
        <f t="shared" si="3"/>
        <v>160224</v>
      </c>
      <c r="K6" s="6">
        <f t="shared" si="4"/>
        <v>50916.800000000003</v>
      </c>
      <c r="L6" s="6">
        <f t="shared" si="5"/>
        <v>0</v>
      </c>
      <c r="M6" s="6">
        <f t="shared" si="6"/>
        <v>44053.68</v>
      </c>
      <c r="N6" s="6">
        <f t="shared" si="7"/>
        <v>0</v>
      </c>
      <c r="O6" s="6">
        <f t="shared" si="8"/>
        <v>46026.64</v>
      </c>
      <c r="P6" s="6">
        <f t="shared" si="9"/>
        <v>0</v>
      </c>
      <c r="Q6" s="6">
        <f t="shared" si="10"/>
        <v>140997.12</v>
      </c>
      <c r="R6" s="6">
        <f t="shared" si="11"/>
        <v>0</v>
      </c>
      <c r="S6" s="6">
        <f t="shared" si="12"/>
        <v>140997.12</v>
      </c>
    </row>
    <row r="7" spans="1:21" ht="25.5" x14ac:dyDescent="0.25">
      <c r="A7" s="44" t="s">
        <v>43</v>
      </c>
      <c r="B7" s="24">
        <v>27279</v>
      </c>
      <c r="C7" s="42">
        <v>0</v>
      </c>
      <c r="D7" s="4">
        <v>27279</v>
      </c>
      <c r="E7" s="42">
        <v>0</v>
      </c>
      <c r="F7" s="4">
        <v>27279</v>
      </c>
      <c r="G7" s="42">
        <v>0</v>
      </c>
      <c r="H7" s="24">
        <f t="shared" si="1"/>
        <v>81837</v>
      </c>
      <c r="I7" s="24">
        <f t="shared" si="2"/>
        <v>0</v>
      </c>
      <c r="J7" s="24">
        <f t="shared" si="3"/>
        <v>81837</v>
      </c>
      <c r="K7" s="6">
        <f t="shared" si="4"/>
        <v>24005.52</v>
      </c>
      <c r="L7" s="6">
        <f t="shared" si="5"/>
        <v>0</v>
      </c>
      <c r="M7" s="6">
        <f t="shared" si="6"/>
        <v>24005.52</v>
      </c>
      <c r="N7" s="6">
        <f t="shared" si="7"/>
        <v>0</v>
      </c>
      <c r="O7" s="6">
        <f t="shared" si="8"/>
        <v>24005.52</v>
      </c>
      <c r="P7" s="6">
        <f t="shared" si="9"/>
        <v>0</v>
      </c>
      <c r="Q7" s="6">
        <f t="shared" si="10"/>
        <v>72016.56</v>
      </c>
      <c r="R7" s="6">
        <f t="shared" si="11"/>
        <v>0</v>
      </c>
      <c r="S7" s="6">
        <f t="shared" si="12"/>
        <v>72016.56</v>
      </c>
    </row>
    <row r="8" spans="1:21" x14ac:dyDescent="0.25">
      <c r="A8" s="44" t="s">
        <v>44</v>
      </c>
      <c r="B8" s="24">
        <v>13415</v>
      </c>
      <c r="C8" s="42">
        <v>0</v>
      </c>
      <c r="D8" s="4">
        <v>13415</v>
      </c>
      <c r="E8" s="42">
        <v>0</v>
      </c>
      <c r="F8" s="4">
        <v>13415</v>
      </c>
      <c r="G8" s="42">
        <v>0</v>
      </c>
      <c r="H8" s="24">
        <f t="shared" si="1"/>
        <v>40245</v>
      </c>
      <c r="I8" s="24">
        <f t="shared" si="2"/>
        <v>0</v>
      </c>
      <c r="J8" s="24">
        <f t="shared" si="3"/>
        <v>40245</v>
      </c>
      <c r="K8" s="6">
        <f t="shared" si="4"/>
        <v>11805.2</v>
      </c>
      <c r="L8" s="6">
        <f t="shared" si="5"/>
        <v>0</v>
      </c>
      <c r="M8" s="6">
        <f t="shared" si="6"/>
        <v>11805.2</v>
      </c>
      <c r="N8" s="6">
        <f t="shared" si="7"/>
        <v>0</v>
      </c>
      <c r="O8" s="6">
        <f t="shared" si="8"/>
        <v>11805.2</v>
      </c>
      <c r="P8" s="6">
        <f t="shared" si="9"/>
        <v>0</v>
      </c>
      <c r="Q8" s="6">
        <f t="shared" si="10"/>
        <v>35415.599999999999</v>
      </c>
      <c r="R8" s="6">
        <f t="shared" si="11"/>
        <v>0</v>
      </c>
      <c r="S8" s="6">
        <f t="shared" si="12"/>
        <v>35415.599999999999</v>
      </c>
    </row>
    <row r="9" spans="1:21" ht="25.5" x14ac:dyDescent="0.25">
      <c r="A9" s="44" t="s">
        <v>45</v>
      </c>
      <c r="B9" s="45">
        <v>0</v>
      </c>
      <c r="C9" s="42">
        <f>94754+455</f>
        <v>95209</v>
      </c>
      <c r="D9" s="42">
        <v>0</v>
      </c>
      <c r="E9" s="42">
        <f>74518.1818181818+25000</f>
        <v>99518.181818181794</v>
      </c>
      <c r="F9" s="42">
        <v>0</v>
      </c>
      <c r="G9" s="42">
        <f>74518.1818181818+25000</f>
        <v>99518.181818181794</v>
      </c>
      <c r="H9" s="24">
        <f t="shared" si="1"/>
        <v>0</v>
      </c>
      <c r="I9" s="24">
        <f t="shared" si="2"/>
        <v>294245.36363636359</v>
      </c>
      <c r="J9" s="24">
        <f t="shared" si="3"/>
        <v>294245.36363636359</v>
      </c>
      <c r="K9" s="6">
        <f t="shared" si="4"/>
        <v>0</v>
      </c>
      <c r="L9" s="6">
        <f t="shared" si="5"/>
        <v>83783.92</v>
      </c>
      <c r="M9" s="6">
        <f t="shared" si="6"/>
        <v>0</v>
      </c>
      <c r="N9" s="6">
        <f t="shared" si="7"/>
        <v>87575.999999999985</v>
      </c>
      <c r="O9" s="6">
        <f t="shared" si="8"/>
        <v>0</v>
      </c>
      <c r="P9" s="6">
        <f t="shared" si="9"/>
        <v>87575.999999999985</v>
      </c>
      <c r="Q9" s="6">
        <f t="shared" si="10"/>
        <v>0</v>
      </c>
      <c r="R9" s="6">
        <f t="shared" si="11"/>
        <v>258935.91999999995</v>
      </c>
      <c r="S9" s="6">
        <f t="shared" si="12"/>
        <v>258935.91999999995</v>
      </c>
    </row>
    <row r="10" spans="1:21" x14ac:dyDescent="0.25">
      <c r="A10" s="10" t="s">
        <v>15</v>
      </c>
      <c r="B10" s="24">
        <v>9922.7272727272739</v>
      </c>
      <c r="C10" s="42">
        <v>12263.636363636362</v>
      </c>
      <c r="D10" s="4">
        <v>9922.7272727272739</v>
      </c>
      <c r="E10" s="42">
        <v>12263.636363636362</v>
      </c>
      <c r="F10" s="4">
        <v>9922.7272727272739</v>
      </c>
      <c r="G10" s="42">
        <v>12263.636363636362</v>
      </c>
      <c r="H10" s="24">
        <f t="shared" si="1"/>
        <v>29768.181818181823</v>
      </c>
      <c r="I10" s="24">
        <f t="shared" si="2"/>
        <v>36790.909090909088</v>
      </c>
      <c r="J10" s="24">
        <f t="shared" si="3"/>
        <v>66559.090909090912</v>
      </c>
      <c r="K10" s="6">
        <f t="shared" si="4"/>
        <v>8732.0000000000018</v>
      </c>
      <c r="L10" s="6">
        <f t="shared" si="5"/>
        <v>10791.999999999998</v>
      </c>
      <c r="M10" s="6">
        <f t="shared" si="6"/>
        <v>8732.0000000000018</v>
      </c>
      <c r="N10" s="6">
        <f t="shared" si="7"/>
        <v>10791.999999999998</v>
      </c>
      <c r="O10" s="6">
        <f t="shared" si="8"/>
        <v>8732.0000000000018</v>
      </c>
      <c r="P10" s="6">
        <f t="shared" si="9"/>
        <v>10791.999999999998</v>
      </c>
      <c r="Q10" s="6">
        <f t="shared" si="10"/>
        <v>26196.000000000004</v>
      </c>
      <c r="R10" s="6">
        <f t="shared" si="11"/>
        <v>32375.999999999996</v>
      </c>
      <c r="S10" s="6">
        <f t="shared" si="12"/>
        <v>58572</v>
      </c>
    </row>
    <row r="11" spans="1:21" x14ac:dyDescent="0.25">
      <c r="A11" s="10" t="s">
        <v>16</v>
      </c>
      <c r="B11" s="24">
        <v>22509.090909090908</v>
      </c>
      <c r="C11" s="42">
        <v>0</v>
      </c>
      <c r="D11" s="4">
        <v>22509.090909090908</v>
      </c>
      <c r="E11" s="42">
        <v>0</v>
      </c>
      <c r="F11" s="4">
        <v>22509.090909090908</v>
      </c>
      <c r="G11" s="42">
        <v>0</v>
      </c>
      <c r="H11" s="24">
        <f t="shared" si="1"/>
        <v>67527.272727272721</v>
      </c>
      <c r="I11" s="24">
        <f t="shared" si="2"/>
        <v>0</v>
      </c>
      <c r="J11" s="24">
        <f t="shared" si="3"/>
        <v>67527.272727272721</v>
      </c>
      <c r="K11" s="6">
        <f t="shared" si="4"/>
        <v>19808</v>
      </c>
      <c r="L11" s="6">
        <f t="shared" si="5"/>
        <v>0</v>
      </c>
      <c r="M11" s="6">
        <f t="shared" si="6"/>
        <v>19808</v>
      </c>
      <c r="N11" s="6">
        <f t="shared" si="7"/>
        <v>0</v>
      </c>
      <c r="O11" s="6">
        <f t="shared" si="8"/>
        <v>19808</v>
      </c>
      <c r="P11" s="6">
        <f t="shared" si="9"/>
        <v>0</v>
      </c>
      <c r="Q11" s="6">
        <f t="shared" si="10"/>
        <v>59423.999999999993</v>
      </c>
      <c r="R11" s="6">
        <f t="shared" si="11"/>
        <v>0</v>
      </c>
      <c r="S11" s="6">
        <f t="shared" si="12"/>
        <v>59423.999999999993</v>
      </c>
    </row>
    <row r="12" spans="1:21" x14ac:dyDescent="0.25">
      <c r="A12" s="11" t="s">
        <v>17</v>
      </c>
      <c r="B12" s="24">
        <v>2204.1666666666665</v>
      </c>
      <c r="C12" s="42">
        <v>0</v>
      </c>
      <c r="D12" s="4">
        <v>2204.1666666666665</v>
      </c>
      <c r="E12" s="42"/>
      <c r="F12" s="4">
        <v>2204.1666666666665</v>
      </c>
      <c r="G12" s="42">
        <v>0</v>
      </c>
      <c r="H12" s="24">
        <f t="shared" si="1"/>
        <v>6612.5</v>
      </c>
      <c r="I12" s="24">
        <f t="shared" si="2"/>
        <v>0</v>
      </c>
      <c r="J12" s="24">
        <f t="shared" si="3"/>
        <v>6612.5</v>
      </c>
      <c r="K12" s="6">
        <f t="shared" si="4"/>
        <v>1939.6666666666665</v>
      </c>
      <c r="L12" s="6">
        <f t="shared" si="5"/>
        <v>0</v>
      </c>
      <c r="M12" s="6">
        <f t="shared" si="6"/>
        <v>1939.6666666666665</v>
      </c>
      <c r="N12" s="6">
        <f t="shared" si="7"/>
        <v>0</v>
      </c>
      <c r="O12" s="6">
        <f t="shared" si="8"/>
        <v>1939.6666666666665</v>
      </c>
      <c r="P12" s="6">
        <f t="shared" si="9"/>
        <v>0</v>
      </c>
      <c r="Q12" s="6">
        <f t="shared" si="10"/>
        <v>5819</v>
      </c>
      <c r="R12" s="6">
        <f t="shared" si="11"/>
        <v>0</v>
      </c>
      <c r="S12" s="6">
        <f t="shared" si="12"/>
        <v>5819</v>
      </c>
    </row>
    <row r="13" spans="1:21" x14ac:dyDescent="0.25">
      <c r="A13" s="10" t="s">
        <v>18</v>
      </c>
      <c r="B13" s="24">
        <v>0</v>
      </c>
      <c r="C13" s="42">
        <v>0</v>
      </c>
      <c r="D13" s="4">
        <v>0</v>
      </c>
      <c r="E13" s="42">
        <v>0</v>
      </c>
      <c r="F13" s="12">
        <v>0</v>
      </c>
      <c r="G13" s="42">
        <v>0</v>
      </c>
      <c r="H13" s="24">
        <f t="shared" si="1"/>
        <v>0</v>
      </c>
      <c r="I13" s="24">
        <f t="shared" si="2"/>
        <v>0</v>
      </c>
      <c r="J13" s="24">
        <f t="shared" si="3"/>
        <v>0</v>
      </c>
      <c r="K13" s="6">
        <f t="shared" si="4"/>
        <v>0</v>
      </c>
      <c r="L13" s="6">
        <f t="shared" si="5"/>
        <v>0</v>
      </c>
      <c r="M13" s="6">
        <f t="shared" si="6"/>
        <v>0</v>
      </c>
      <c r="N13" s="6">
        <f t="shared" si="7"/>
        <v>0</v>
      </c>
      <c r="O13" s="6">
        <f t="shared" si="8"/>
        <v>0</v>
      </c>
      <c r="P13" s="6">
        <f t="shared" si="9"/>
        <v>0</v>
      </c>
      <c r="Q13" s="6">
        <f t="shared" si="10"/>
        <v>0</v>
      </c>
      <c r="R13" s="6">
        <f t="shared" si="11"/>
        <v>0</v>
      </c>
      <c r="S13" s="6">
        <f t="shared" si="12"/>
        <v>0</v>
      </c>
    </row>
    <row r="14" spans="1:21" x14ac:dyDescent="0.25">
      <c r="A14" s="13" t="s">
        <v>19</v>
      </c>
      <c r="B14" s="24">
        <v>10912.575757575758</v>
      </c>
      <c r="C14" s="42">
        <v>12702.8257575758</v>
      </c>
      <c r="D14" s="4">
        <v>10912.575757575758</v>
      </c>
      <c r="E14" s="42">
        <v>12702.825757575758</v>
      </c>
      <c r="F14" s="4">
        <v>10912.575757575758</v>
      </c>
      <c r="G14" s="42">
        <v>12702.825757575758</v>
      </c>
      <c r="H14" s="24">
        <f t="shared" ref="H14" si="13">B14+D14+F14</f>
        <v>32737.727272727272</v>
      </c>
      <c r="I14" s="24">
        <f t="shared" ref="I14" si="14">C14+E14+G14</f>
        <v>38108.477272727316</v>
      </c>
      <c r="J14" s="24">
        <f t="shared" ref="J14" si="15">H14+I14</f>
        <v>70846.204545454588</v>
      </c>
      <c r="K14" s="6">
        <f t="shared" si="4"/>
        <v>9603.0666666666675</v>
      </c>
      <c r="L14" s="6">
        <f t="shared" si="5"/>
        <v>11178.486666666704</v>
      </c>
      <c r="M14" s="6">
        <f t="shared" si="6"/>
        <v>9603.0666666666675</v>
      </c>
      <c r="N14" s="6">
        <f t="shared" si="7"/>
        <v>11178.486666666668</v>
      </c>
      <c r="O14" s="6">
        <f t="shared" si="8"/>
        <v>9603.0666666666675</v>
      </c>
      <c r="P14" s="6">
        <f t="shared" si="9"/>
        <v>11178.486666666668</v>
      </c>
      <c r="Q14" s="6">
        <f t="shared" si="10"/>
        <v>28809.200000000001</v>
      </c>
      <c r="R14" s="6">
        <f t="shared" si="11"/>
        <v>33535.460000000036</v>
      </c>
      <c r="S14" s="6">
        <f t="shared" si="12"/>
        <v>62344.66000000004</v>
      </c>
    </row>
    <row r="15" spans="1:21" x14ac:dyDescent="0.25">
      <c r="A15" s="13" t="s">
        <v>20</v>
      </c>
      <c r="B15" s="26">
        <v>0</v>
      </c>
      <c r="C15" s="42">
        <v>0</v>
      </c>
      <c r="D15" s="12">
        <v>0</v>
      </c>
      <c r="E15" s="42">
        <v>0</v>
      </c>
      <c r="F15" s="12">
        <v>0</v>
      </c>
      <c r="G15" s="42">
        <v>0</v>
      </c>
      <c r="H15" s="8">
        <v>0</v>
      </c>
      <c r="I15" s="42">
        <f t="shared" ref="I15" si="16">C15+E15+G15</f>
        <v>0</v>
      </c>
      <c r="J15" s="42">
        <v>0</v>
      </c>
      <c r="K15" s="6">
        <f>B15*0.88</f>
        <v>0</v>
      </c>
      <c r="L15" s="6">
        <f t="shared" si="5"/>
        <v>0</v>
      </c>
      <c r="M15" s="6">
        <f t="shared" si="6"/>
        <v>0</v>
      </c>
      <c r="N15" s="6">
        <f t="shared" si="7"/>
        <v>0</v>
      </c>
      <c r="O15" s="6">
        <f t="shared" si="8"/>
        <v>0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6">
        <f t="shared" si="12"/>
        <v>0</v>
      </c>
    </row>
    <row r="16" spans="1:21" ht="63" x14ac:dyDescent="0.25">
      <c r="A16" s="14" t="s">
        <v>40</v>
      </c>
      <c r="B16" s="46">
        <f>SUM(B17,B23,B28)</f>
        <v>94000</v>
      </c>
      <c r="C16" s="46">
        <f>SUM(C17,C23,C28)</f>
        <v>223845</v>
      </c>
      <c r="D16" s="46">
        <f t="shared" ref="D16:S16" si="17">SUM(D17,D23,D28)</f>
        <v>151000</v>
      </c>
      <c r="E16" s="46">
        <f t="shared" si="17"/>
        <v>217435</v>
      </c>
      <c r="F16" s="46">
        <f t="shared" si="17"/>
        <v>70544</v>
      </c>
      <c r="G16" s="46">
        <f>SUM(G17,G23,G28)</f>
        <v>146461</v>
      </c>
      <c r="H16" s="46">
        <f t="shared" si="17"/>
        <v>315544</v>
      </c>
      <c r="I16" s="46">
        <f t="shared" si="17"/>
        <v>587741</v>
      </c>
      <c r="J16" s="46">
        <f t="shared" si="17"/>
        <v>1013285</v>
      </c>
      <c r="K16" s="46">
        <f t="shared" si="17"/>
        <v>82720</v>
      </c>
      <c r="L16" s="46">
        <f t="shared" si="17"/>
        <v>196983.6</v>
      </c>
      <c r="M16" s="46">
        <f t="shared" si="17"/>
        <v>132880</v>
      </c>
      <c r="N16" s="46">
        <f t="shared" si="17"/>
        <v>191342.8</v>
      </c>
      <c r="O16" s="46">
        <f t="shared" si="17"/>
        <v>62078.720000000001</v>
      </c>
      <c r="P16" s="46">
        <f t="shared" si="17"/>
        <v>128885.68</v>
      </c>
      <c r="Q16" s="46">
        <f t="shared" si="17"/>
        <v>277678.71999999997</v>
      </c>
      <c r="R16" s="46">
        <f t="shared" si="17"/>
        <v>517212.07999999996</v>
      </c>
      <c r="S16" s="46">
        <f t="shared" si="17"/>
        <v>891690.8</v>
      </c>
    </row>
    <row r="17" spans="1:19" ht="30" x14ac:dyDescent="0.25">
      <c r="A17" s="15" t="s">
        <v>47</v>
      </c>
      <c r="B17" s="27">
        <f>SUM(B19:B22)</f>
        <v>10000</v>
      </c>
      <c r="C17" s="27">
        <f t="shared" ref="C17:S17" si="18">SUM(C19:C22)</f>
        <v>150000</v>
      </c>
      <c r="D17" s="27">
        <f t="shared" si="18"/>
        <v>30000</v>
      </c>
      <c r="E17" s="27">
        <f t="shared" si="18"/>
        <v>150236</v>
      </c>
      <c r="F17" s="27">
        <f t="shared" si="18"/>
        <v>10000</v>
      </c>
      <c r="G17" s="27">
        <f t="shared" si="18"/>
        <v>75874</v>
      </c>
      <c r="H17" s="27">
        <f t="shared" si="18"/>
        <v>50000</v>
      </c>
      <c r="I17" s="27">
        <f t="shared" si="18"/>
        <v>376110</v>
      </c>
      <c r="J17" s="27">
        <f t="shared" si="18"/>
        <v>426110</v>
      </c>
      <c r="K17" s="27">
        <f t="shared" si="18"/>
        <v>8800</v>
      </c>
      <c r="L17" s="27">
        <f t="shared" si="18"/>
        <v>132000</v>
      </c>
      <c r="M17" s="27">
        <f t="shared" si="18"/>
        <v>26400</v>
      </c>
      <c r="N17" s="27">
        <f t="shared" si="18"/>
        <v>132207.67999999999</v>
      </c>
      <c r="O17" s="27">
        <f t="shared" si="18"/>
        <v>8800</v>
      </c>
      <c r="P17" s="27">
        <f t="shared" si="18"/>
        <v>66769.119999999995</v>
      </c>
      <c r="Q17" s="27">
        <f t="shared" si="18"/>
        <v>44000</v>
      </c>
      <c r="R17" s="27">
        <f t="shared" si="18"/>
        <v>330976.8</v>
      </c>
      <c r="S17" s="27">
        <f t="shared" si="18"/>
        <v>374976.8</v>
      </c>
    </row>
    <row r="18" spans="1:19" x14ac:dyDescent="0.25">
      <c r="A18" s="37" t="s">
        <v>21</v>
      </c>
      <c r="B18" s="26"/>
      <c r="C18" s="42"/>
      <c r="D18" s="12"/>
      <c r="E18" s="42"/>
      <c r="F18" s="12"/>
      <c r="G18" s="42"/>
      <c r="H18" s="16"/>
      <c r="I18" s="42"/>
      <c r="J18" s="42"/>
      <c r="K18" s="12"/>
      <c r="L18" s="42"/>
      <c r="M18" s="12"/>
      <c r="N18" s="42"/>
      <c r="O18" s="12"/>
      <c r="P18" s="42"/>
      <c r="Q18" s="12"/>
      <c r="R18" s="42"/>
      <c r="S18" s="12"/>
    </row>
    <row r="19" spans="1:19" ht="90" x14ac:dyDescent="0.25">
      <c r="A19" s="47" t="s">
        <v>38</v>
      </c>
      <c r="B19" s="26"/>
      <c r="C19" s="42">
        <v>150000</v>
      </c>
      <c r="D19" s="12"/>
      <c r="E19" s="42"/>
      <c r="F19" s="12"/>
      <c r="G19" s="42"/>
      <c r="H19" s="16">
        <f t="shared" ref="H19:I23" si="19">B19+D19+F19</f>
        <v>0</v>
      </c>
      <c r="I19" s="42">
        <f t="shared" si="19"/>
        <v>150000</v>
      </c>
      <c r="J19" s="42">
        <f>H19+I19</f>
        <v>150000</v>
      </c>
      <c r="K19" s="12">
        <f>0.88*B19</f>
        <v>0</v>
      </c>
      <c r="L19" s="12">
        <f t="shared" ref="L19:N19" si="20">0.88*C19</f>
        <v>132000</v>
      </c>
      <c r="M19" s="12">
        <f t="shared" si="20"/>
        <v>0</v>
      </c>
      <c r="N19" s="12">
        <f t="shared" si="20"/>
        <v>0</v>
      </c>
      <c r="O19" s="12">
        <f t="shared" ref="O19" si="21">0.88*F19</f>
        <v>0</v>
      </c>
      <c r="P19" s="12">
        <f t="shared" ref="P19:Q19" si="22">0.88*G19</f>
        <v>0</v>
      </c>
      <c r="Q19" s="12">
        <f t="shared" si="22"/>
        <v>0</v>
      </c>
      <c r="R19" s="12">
        <f t="shared" ref="R19" si="23">0.88*I19</f>
        <v>132000</v>
      </c>
      <c r="S19" s="12">
        <f t="shared" ref="S19" si="24">0.88*J19</f>
        <v>132000</v>
      </c>
    </row>
    <row r="20" spans="1:19" ht="30" x14ac:dyDescent="0.25">
      <c r="A20" s="47" t="s">
        <v>33</v>
      </c>
      <c r="B20" s="12">
        <v>10000</v>
      </c>
      <c r="C20" s="42"/>
      <c r="D20" s="12">
        <v>20000</v>
      </c>
      <c r="E20" s="42"/>
      <c r="F20" s="12"/>
      <c r="G20" s="42"/>
      <c r="H20" s="16">
        <f t="shared" si="19"/>
        <v>30000</v>
      </c>
      <c r="I20" s="42"/>
      <c r="J20" s="42">
        <f>H20+I20</f>
        <v>30000</v>
      </c>
      <c r="K20" s="12">
        <f>SUM(B20*0.88)</f>
        <v>8800</v>
      </c>
      <c r="L20" s="12">
        <f t="shared" ref="L20:S20" si="25">SUM(C20*0.88)</f>
        <v>0</v>
      </c>
      <c r="M20" s="12">
        <f t="shared" si="25"/>
        <v>17600</v>
      </c>
      <c r="N20" s="12">
        <f t="shared" si="25"/>
        <v>0</v>
      </c>
      <c r="O20" s="12">
        <f t="shared" si="25"/>
        <v>0</v>
      </c>
      <c r="P20" s="12">
        <f t="shared" si="25"/>
        <v>0</v>
      </c>
      <c r="Q20" s="12">
        <f t="shared" si="25"/>
        <v>26400</v>
      </c>
      <c r="R20" s="12">
        <f t="shared" si="25"/>
        <v>0</v>
      </c>
      <c r="S20" s="12">
        <f t="shared" si="25"/>
        <v>26400</v>
      </c>
    </row>
    <row r="21" spans="1:19" ht="45" x14ac:dyDescent="0.25">
      <c r="A21" s="47" t="s">
        <v>39</v>
      </c>
      <c r="B21" s="26"/>
      <c r="C21" s="42"/>
      <c r="D21" s="12"/>
      <c r="E21" s="42">
        <v>100000</v>
      </c>
      <c r="F21" s="12"/>
      <c r="G21" s="42"/>
      <c r="H21" s="16">
        <f t="shared" si="19"/>
        <v>0</v>
      </c>
      <c r="I21" s="42">
        <f t="shared" si="19"/>
        <v>100000</v>
      </c>
      <c r="J21" s="42">
        <f>H21+I21</f>
        <v>100000</v>
      </c>
      <c r="K21" s="12">
        <f t="shared" ref="K21:K22" si="26">0.88*B21</f>
        <v>0</v>
      </c>
      <c r="L21" s="12">
        <f t="shared" ref="L21:L22" si="27">0.88*C21</f>
        <v>0</v>
      </c>
      <c r="M21" s="12">
        <f t="shared" ref="M21:M22" si="28">0.88*D21</f>
        <v>0</v>
      </c>
      <c r="N21" s="12">
        <f t="shared" ref="N21:N22" si="29">0.88*E21</f>
        <v>88000</v>
      </c>
      <c r="O21" s="12">
        <f t="shared" ref="O21:O22" si="30">0.88*F21</f>
        <v>0</v>
      </c>
      <c r="P21" s="12">
        <f t="shared" ref="P21:P22" si="31">0.88*G21</f>
        <v>0</v>
      </c>
      <c r="Q21" s="12">
        <f t="shared" ref="Q21:Q22" si="32">0.88*H21</f>
        <v>0</v>
      </c>
      <c r="R21" s="12">
        <f t="shared" ref="R21:R22" si="33">0.88*I21</f>
        <v>88000</v>
      </c>
      <c r="S21" s="12">
        <f t="shared" ref="S21:S22" si="34">0.88*J21</f>
        <v>88000</v>
      </c>
    </row>
    <row r="22" spans="1:19" ht="45" x14ac:dyDescent="0.25">
      <c r="A22" s="47" t="s">
        <v>29</v>
      </c>
      <c r="B22" s="26"/>
      <c r="C22" s="42"/>
      <c r="D22" s="12">
        <v>10000</v>
      </c>
      <c r="E22" s="42">
        <v>50236</v>
      </c>
      <c r="F22" s="12">
        <v>10000</v>
      </c>
      <c r="G22" s="42">
        <f>50236+25638</f>
        <v>75874</v>
      </c>
      <c r="H22" s="16">
        <f t="shared" si="19"/>
        <v>20000</v>
      </c>
      <c r="I22" s="42">
        <f>SUM(C22,E22,G22)</f>
        <v>126110</v>
      </c>
      <c r="J22" s="42">
        <f>H22+I22</f>
        <v>146110</v>
      </c>
      <c r="K22" s="12">
        <f t="shared" si="26"/>
        <v>0</v>
      </c>
      <c r="L22" s="12">
        <f t="shared" si="27"/>
        <v>0</v>
      </c>
      <c r="M22" s="12">
        <f t="shared" si="28"/>
        <v>8800</v>
      </c>
      <c r="N22" s="12">
        <f t="shared" si="29"/>
        <v>44207.68</v>
      </c>
      <c r="O22" s="12">
        <f t="shared" si="30"/>
        <v>8800</v>
      </c>
      <c r="P22" s="12">
        <f t="shared" si="31"/>
        <v>66769.119999999995</v>
      </c>
      <c r="Q22" s="12">
        <f t="shared" si="32"/>
        <v>17600</v>
      </c>
      <c r="R22" s="12">
        <f t="shared" si="33"/>
        <v>110976.8</v>
      </c>
      <c r="S22" s="12">
        <f t="shared" si="34"/>
        <v>128576.8</v>
      </c>
    </row>
    <row r="23" spans="1:19" ht="60" x14ac:dyDescent="0.25">
      <c r="A23" s="15" t="s">
        <v>27</v>
      </c>
      <c r="B23" s="28">
        <f>SUM(B25:B27)</f>
        <v>50000</v>
      </c>
      <c r="C23" s="28">
        <f t="shared" ref="C23:G23" si="35">SUM(C25:C27)</f>
        <v>0</v>
      </c>
      <c r="D23" s="28">
        <f t="shared" si="35"/>
        <v>85000</v>
      </c>
      <c r="E23" s="28">
        <f t="shared" si="35"/>
        <v>10000</v>
      </c>
      <c r="F23" s="28">
        <f t="shared" si="35"/>
        <v>45000</v>
      </c>
      <c r="G23" s="28">
        <f t="shared" si="35"/>
        <v>10000</v>
      </c>
      <c r="H23" s="28">
        <f t="shared" si="19"/>
        <v>180000</v>
      </c>
      <c r="I23" s="28">
        <f t="shared" si="19"/>
        <v>20000</v>
      </c>
      <c r="J23" s="28">
        <f>H23+I23</f>
        <v>200000</v>
      </c>
      <c r="K23" s="18">
        <f t="shared" ref="K23:S24" si="36">B23*0.88</f>
        <v>44000</v>
      </c>
      <c r="L23" s="18">
        <f t="shared" si="36"/>
        <v>0</v>
      </c>
      <c r="M23" s="18">
        <f t="shared" si="36"/>
        <v>74800</v>
      </c>
      <c r="N23" s="18">
        <f t="shared" si="36"/>
        <v>8800</v>
      </c>
      <c r="O23" s="18">
        <f t="shared" si="36"/>
        <v>39600</v>
      </c>
      <c r="P23" s="18">
        <f t="shared" si="36"/>
        <v>8800</v>
      </c>
      <c r="Q23" s="18">
        <f t="shared" si="36"/>
        <v>158400</v>
      </c>
      <c r="R23" s="18">
        <f t="shared" si="36"/>
        <v>17600</v>
      </c>
      <c r="S23" s="18">
        <f t="shared" si="36"/>
        <v>176000</v>
      </c>
    </row>
    <row r="24" spans="1:19" x14ac:dyDescent="0.25">
      <c r="A24" s="37" t="s">
        <v>21</v>
      </c>
      <c r="B24" s="26"/>
      <c r="C24" s="42">
        <v>0</v>
      </c>
      <c r="D24" s="12"/>
      <c r="E24" s="42">
        <v>0</v>
      </c>
      <c r="F24" s="12"/>
      <c r="G24" s="42">
        <v>0</v>
      </c>
      <c r="H24" s="16"/>
      <c r="I24" s="42">
        <v>0</v>
      </c>
      <c r="J24" s="42">
        <v>0</v>
      </c>
      <c r="K24" s="12">
        <f>B24*0.88</f>
        <v>0</v>
      </c>
      <c r="L24" s="12">
        <f t="shared" si="36"/>
        <v>0</v>
      </c>
      <c r="M24" s="12">
        <f t="shared" si="36"/>
        <v>0</v>
      </c>
      <c r="N24" s="12">
        <f t="shared" si="36"/>
        <v>0</v>
      </c>
      <c r="O24" s="12">
        <f t="shared" si="36"/>
        <v>0</v>
      </c>
      <c r="P24" s="12">
        <f t="shared" si="36"/>
        <v>0</v>
      </c>
      <c r="Q24" s="12">
        <f t="shared" si="36"/>
        <v>0</v>
      </c>
      <c r="R24" s="12">
        <f t="shared" si="36"/>
        <v>0</v>
      </c>
      <c r="S24" s="12">
        <f t="shared" si="36"/>
        <v>0</v>
      </c>
    </row>
    <row r="25" spans="1:19" ht="60" x14ac:dyDescent="0.25">
      <c r="A25" s="47" t="s">
        <v>34</v>
      </c>
      <c r="B25" s="26">
        <v>20000</v>
      </c>
      <c r="C25" s="42">
        <v>0</v>
      </c>
      <c r="D25" s="12">
        <v>40000</v>
      </c>
      <c r="E25" s="42">
        <v>0</v>
      </c>
      <c r="F25" s="12">
        <v>10000</v>
      </c>
      <c r="G25" s="42">
        <v>0</v>
      </c>
      <c r="H25" s="16">
        <f t="shared" ref="H25:I27" si="37">B25+D25+F25</f>
        <v>70000</v>
      </c>
      <c r="I25" s="42">
        <f t="shared" si="37"/>
        <v>0</v>
      </c>
      <c r="J25" s="42">
        <f>H25+I25</f>
        <v>70000</v>
      </c>
      <c r="K25" s="12">
        <f>B25*0.88</f>
        <v>17600</v>
      </c>
      <c r="L25" s="12">
        <f t="shared" ref="L25:L26" si="38">C25*0.88</f>
        <v>0</v>
      </c>
      <c r="M25" s="12">
        <f t="shared" ref="M25:M26" si="39">D25*0.88</f>
        <v>35200</v>
      </c>
      <c r="N25" s="12">
        <f t="shared" ref="N25:N26" si="40">E25*0.88</f>
        <v>0</v>
      </c>
      <c r="O25" s="12">
        <f t="shared" ref="O25:O26" si="41">F25*0.88</f>
        <v>8800</v>
      </c>
      <c r="P25" s="12">
        <f t="shared" ref="P25:P26" si="42">G25*0.88</f>
        <v>0</v>
      </c>
      <c r="Q25" s="12">
        <f t="shared" ref="Q25:Q26" si="43">H25*0.88</f>
        <v>61600</v>
      </c>
      <c r="R25" s="12">
        <f t="shared" ref="R25:R26" si="44">I25*0.88</f>
        <v>0</v>
      </c>
      <c r="S25" s="12">
        <f t="shared" ref="S25:S26" si="45">J25*0.88</f>
        <v>61600</v>
      </c>
    </row>
    <row r="26" spans="1:19" ht="105" x14ac:dyDescent="0.25">
      <c r="A26" s="47" t="s">
        <v>35</v>
      </c>
      <c r="B26" s="26">
        <v>10000</v>
      </c>
      <c r="C26" s="42"/>
      <c r="D26" s="12">
        <v>15000</v>
      </c>
      <c r="E26" s="42">
        <v>10000</v>
      </c>
      <c r="F26" s="12">
        <v>15000</v>
      </c>
      <c r="G26" s="42">
        <v>10000</v>
      </c>
      <c r="H26" s="16">
        <f t="shared" si="37"/>
        <v>40000</v>
      </c>
      <c r="I26" s="42">
        <f t="shared" si="37"/>
        <v>20000</v>
      </c>
      <c r="J26" s="42">
        <f>H26+I26</f>
        <v>60000</v>
      </c>
      <c r="K26" s="12">
        <f>B26*0.88</f>
        <v>8800</v>
      </c>
      <c r="L26" s="12">
        <f t="shared" si="38"/>
        <v>0</v>
      </c>
      <c r="M26" s="12">
        <f t="shared" si="39"/>
        <v>13200</v>
      </c>
      <c r="N26" s="12">
        <f t="shared" si="40"/>
        <v>8800</v>
      </c>
      <c r="O26" s="12">
        <f t="shared" si="41"/>
        <v>13200</v>
      </c>
      <c r="P26" s="12">
        <f t="shared" si="42"/>
        <v>8800</v>
      </c>
      <c r="Q26" s="12">
        <f t="shared" si="43"/>
        <v>35200</v>
      </c>
      <c r="R26" s="12">
        <f t="shared" si="44"/>
        <v>17600</v>
      </c>
      <c r="S26" s="12">
        <f t="shared" si="45"/>
        <v>52800</v>
      </c>
    </row>
    <row r="27" spans="1:19" ht="60" x14ac:dyDescent="0.25">
      <c r="A27" s="19" t="s">
        <v>28</v>
      </c>
      <c r="B27" s="26">
        <v>20000</v>
      </c>
      <c r="C27" s="42">
        <v>0</v>
      </c>
      <c r="D27" s="12">
        <v>30000</v>
      </c>
      <c r="E27" s="42">
        <v>0</v>
      </c>
      <c r="F27" s="12">
        <v>20000</v>
      </c>
      <c r="G27" s="42">
        <v>0</v>
      </c>
      <c r="H27" s="16">
        <f t="shared" si="37"/>
        <v>70000</v>
      </c>
      <c r="I27" s="42">
        <f t="shared" si="37"/>
        <v>0</v>
      </c>
      <c r="J27" s="42">
        <f>H27+I27</f>
        <v>70000</v>
      </c>
      <c r="K27" s="12">
        <f>B27*0.88</f>
        <v>17600</v>
      </c>
      <c r="L27" s="12">
        <f t="shared" ref="L27" si="46">C27*0.88</f>
        <v>0</v>
      </c>
      <c r="M27" s="12">
        <f t="shared" ref="M27" si="47">D27*0.88</f>
        <v>26400</v>
      </c>
      <c r="N27" s="12">
        <f t="shared" ref="N27" si="48">E27*0.88</f>
        <v>0</v>
      </c>
      <c r="O27" s="12">
        <f t="shared" ref="O27" si="49">F27*0.88</f>
        <v>17600</v>
      </c>
      <c r="P27" s="12">
        <f t="shared" ref="P27" si="50">G27*0.88</f>
        <v>0</v>
      </c>
      <c r="Q27" s="12">
        <f t="shared" ref="Q27" si="51">H27*0.88</f>
        <v>61600</v>
      </c>
      <c r="R27" s="12">
        <f t="shared" ref="R27" si="52">I27*0.88</f>
        <v>0</v>
      </c>
      <c r="S27" s="12">
        <f t="shared" ref="S27" si="53">J27*0.88</f>
        <v>61600</v>
      </c>
    </row>
    <row r="28" spans="1:19" ht="75.599999999999994" customHeight="1" x14ac:dyDescent="0.25">
      <c r="A28" s="62" t="s">
        <v>48</v>
      </c>
      <c r="B28" s="28">
        <f>B30+B31+B32</f>
        <v>34000</v>
      </c>
      <c r="C28" s="28">
        <f>C30+C31+C32</f>
        <v>73845</v>
      </c>
      <c r="D28" s="28">
        <f t="shared" ref="D28:S28" si="54">D30+D31+D32</f>
        <v>36000</v>
      </c>
      <c r="E28" s="28">
        <f t="shared" si="54"/>
        <v>57199</v>
      </c>
      <c r="F28" s="28">
        <f t="shared" si="54"/>
        <v>15544</v>
      </c>
      <c r="G28" s="28">
        <f t="shared" si="54"/>
        <v>60587</v>
      </c>
      <c r="H28" s="28">
        <f t="shared" si="54"/>
        <v>85544</v>
      </c>
      <c r="I28" s="28">
        <f t="shared" si="54"/>
        <v>191631</v>
      </c>
      <c r="J28" s="28">
        <f t="shared" si="54"/>
        <v>387175</v>
      </c>
      <c r="K28" s="28">
        <f t="shared" si="54"/>
        <v>29920</v>
      </c>
      <c r="L28" s="28">
        <f t="shared" si="54"/>
        <v>64983.6</v>
      </c>
      <c r="M28" s="28">
        <f t="shared" si="54"/>
        <v>31680</v>
      </c>
      <c r="N28" s="28">
        <f t="shared" si="54"/>
        <v>50335.119999999995</v>
      </c>
      <c r="O28" s="28">
        <f t="shared" si="54"/>
        <v>13678.72</v>
      </c>
      <c r="P28" s="28">
        <f t="shared" si="54"/>
        <v>53316.56</v>
      </c>
      <c r="Q28" s="28">
        <f t="shared" si="54"/>
        <v>75278.720000000001</v>
      </c>
      <c r="R28" s="28">
        <f t="shared" si="54"/>
        <v>168635.28</v>
      </c>
      <c r="S28" s="28">
        <f t="shared" si="54"/>
        <v>340714</v>
      </c>
    </row>
    <row r="29" spans="1:19" x14ac:dyDescent="0.25">
      <c r="A29" s="37" t="s">
        <v>21</v>
      </c>
      <c r="B29" s="26"/>
      <c r="C29" s="42"/>
      <c r="D29" s="12"/>
      <c r="E29" s="42"/>
      <c r="F29" s="12"/>
      <c r="G29" s="42"/>
      <c r="H29" s="16"/>
      <c r="I29" s="42"/>
      <c r="J29" s="42"/>
      <c r="K29" s="12"/>
      <c r="L29" s="42"/>
      <c r="M29" s="12"/>
      <c r="N29" s="42"/>
      <c r="O29" s="12"/>
      <c r="P29" s="42"/>
      <c r="Q29" s="12"/>
      <c r="R29" s="42"/>
      <c r="S29" s="12"/>
    </row>
    <row r="30" spans="1:19" s="50" customFormat="1" ht="75" x14ac:dyDescent="0.25">
      <c r="A30" s="48" t="s">
        <v>49</v>
      </c>
      <c r="B30" s="29">
        <v>3000</v>
      </c>
      <c r="C30" s="49">
        <v>40000</v>
      </c>
      <c r="D30" s="17">
        <v>4000</v>
      </c>
      <c r="E30" s="49">
        <v>30000</v>
      </c>
      <c r="F30" s="17">
        <v>3000</v>
      </c>
      <c r="G30" s="49">
        <v>30000</v>
      </c>
      <c r="H30" s="38">
        <f>SUM(B30,D30,F30)</f>
        <v>10000</v>
      </c>
      <c r="I30" s="49">
        <f>C30+E30+G30</f>
        <v>100000</v>
      </c>
      <c r="J30" s="49">
        <f>SUM(B30:I30)</f>
        <v>220000</v>
      </c>
      <c r="K30" s="12">
        <f>+B30*0.88</f>
        <v>2640</v>
      </c>
      <c r="L30" s="12">
        <f t="shared" ref="L30:S30" si="55">C30*0.88</f>
        <v>35200</v>
      </c>
      <c r="M30" s="12">
        <f>+D30*0.88</f>
        <v>3520</v>
      </c>
      <c r="N30" s="12">
        <f t="shared" si="55"/>
        <v>26400</v>
      </c>
      <c r="O30" s="12">
        <f>+F30*0.88</f>
        <v>2640</v>
      </c>
      <c r="P30" s="12">
        <f t="shared" si="55"/>
        <v>26400</v>
      </c>
      <c r="Q30" s="12">
        <f>+H30*0.88</f>
        <v>8800</v>
      </c>
      <c r="R30" s="12">
        <f t="shared" si="55"/>
        <v>88000</v>
      </c>
      <c r="S30" s="12">
        <f t="shared" si="55"/>
        <v>193600</v>
      </c>
    </row>
    <row r="31" spans="1:19" ht="75" x14ac:dyDescent="0.25">
      <c r="A31" s="47" t="s">
        <v>37</v>
      </c>
      <c r="B31" s="29">
        <v>11000</v>
      </c>
      <c r="C31" s="42">
        <v>23500</v>
      </c>
      <c r="D31" s="17">
        <v>12000</v>
      </c>
      <c r="E31" s="42">
        <v>24218</v>
      </c>
      <c r="F31" s="17">
        <v>12544</v>
      </c>
      <c r="G31" s="42">
        <v>27606</v>
      </c>
      <c r="H31" s="16">
        <f>B31+D31+F31</f>
        <v>35544</v>
      </c>
      <c r="I31" s="42">
        <f>C31+E31+G31</f>
        <v>75324</v>
      </c>
      <c r="J31" s="42">
        <f>H31+I31</f>
        <v>110868</v>
      </c>
      <c r="K31" s="17">
        <f>B31*0.88</f>
        <v>9680</v>
      </c>
      <c r="L31" s="17">
        <f t="shared" ref="L31:S31" si="56">C31*0.88</f>
        <v>20680</v>
      </c>
      <c r="M31" s="17">
        <f t="shared" si="56"/>
        <v>10560</v>
      </c>
      <c r="N31" s="17">
        <f t="shared" si="56"/>
        <v>21311.84</v>
      </c>
      <c r="O31" s="17">
        <f t="shared" si="56"/>
        <v>11038.72</v>
      </c>
      <c r="P31" s="17">
        <f t="shared" si="56"/>
        <v>24293.279999999999</v>
      </c>
      <c r="Q31" s="17">
        <f t="shared" si="56"/>
        <v>31278.720000000001</v>
      </c>
      <c r="R31" s="17">
        <f t="shared" si="56"/>
        <v>66285.119999999995</v>
      </c>
      <c r="S31" s="17">
        <f t="shared" si="56"/>
        <v>97563.839999999997</v>
      </c>
    </row>
    <row r="32" spans="1:19" ht="45" x14ac:dyDescent="0.25">
      <c r="A32" s="19" t="s">
        <v>46</v>
      </c>
      <c r="B32" s="26">
        <v>20000</v>
      </c>
      <c r="C32" s="42">
        <f>8364+1981</f>
        <v>10345</v>
      </c>
      <c r="D32" s="12">
        <v>20000</v>
      </c>
      <c r="E32" s="42">
        <v>2981</v>
      </c>
      <c r="F32" s="12">
        <v>0</v>
      </c>
      <c r="G32" s="42">
        <v>2981</v>
      </c>
      <c r="H32" s="16">
        <f>B32+D32+F32</f>
        <v>40000</v>
      </c>
      <c r="I32" s="42">
        <f>C32+E32+G32</f>
        <v>16307</v>
      </c>
      <c r="J32" s="42">
        <f>H32+I32</f>
        <v>56307</v>
      </c>
      <c r="K32" s="17">
        <f>B32*0.88</f>
        <v>17600</v>
      </c>
      <c r="L32" s="17">
        <f t="shared" ref="L32" si="57">C32*0.88</f>
        <v>9103.6</v>
      </c>
      <c r="M32" s="17">
        <f t="shared" ref="M32" si="58">D32*0.88</f>
        <v>17600</v>
      </c>
      <c r="N32" s="17">
        <f t="shared" ref="N32" si="59">E32*0.88</f>
        <v>2623.28</v>
      </c>
      <c r="O32" s="17">
        <f t="shared" ref="O32" si="60">F32*0.88</f>
        <v>0</v>
      </c>
      <c r="P32" s="17">
        <f t="shared" ref="P32" si="61">G32*0.88</f>
        <v>2623.28</v>
      </c>
      <c r="Q32" s="17">
        <f t="shared" ref="Q32" si="62">H32*0.88</f>
        <v>35200</v>
      </c>
      <c r="R32" s="17">
        <f t="shared" ref="R32" si="63">I32*0.88</f>
        <v>14350.16</v>
      </c>
      <c r="S32" s="17">
        <f t="shared" ref="S32" si="64">J32*0.88</f>
        <v>49550.16</v>
      </c>
    </row>
    <row r="33" spans="1:19" ht="25.5" x14ac:dyDescent="0.25">
      <c r="A33" s="10" t="s">
        <v>24</v>
      </c>
      <c r="B33" s="26"/>
      <c r="C33" s="42"/>
      <c r="D33" s="12"/>
      <c r="E33" s="42"/>
      <c r="F33" s="12"/>
      <c r="G33" s="42"/>
      <c r="H33" s="16"/>
      <c r="I33" s="42"/>
      <c r="J33" s="42"/>
      <c r="K33" s="12"/>
      <c r="L33" s="42"/>
      <c r="M33" s="12"/>
      <c r="N33" s="42"/>
      <c r="O33" s="12"/>
      <c r="P33" s="42"/>
      <c r="Q33" s="12"/>
      <c r="R33" s="42"/>
      <c r="S33" s="12"/>
    </row>
    <row r="34" spans="1:19" ht="25.5" x14ac:dyDescent="0.25">
      <c r="A34" s="51" t="s">
        <v>22</v>
      </c>
      <c r="B34" s="26">
        <f t="shared" ref="B34:S34" si="65">SUM(B4,B10,B11,B12,B13,B14,B16,B33)</f>
        <v>291652.56060606055</v>
      </c>
      <c r="C34" s="26">
        <f t="shared" si="65"/>
        <v>344020.46212121216</v>
      </c>
      <c r="D34" s="26">
        <f t="shared" si="65"/>
        <v>379103.56060606055</v>
      </c>
      <c r="E34" s="26">
        <f t="shared" si="65"/>
        <v>341919.64393939392</v>
      </c>
      <c r="F34" s="26">
        <f t="shared" si="65"/>
        <v>339139.56060606061</v>
      </c>
      <c r="G34" s="26">
        <f t="shared" si="65"/>
        <v>270945.64393939392</v>
      </c>
      <c r="H34" s="26">
        <f t="shared" si="65"/>
        <v>1009895.6818181819</v>
      </c>
      <c r="I34" s="26">
        <f t="shared" si="65"/>
        <v>956885.75</v>
      </c>
      <c r="J34" s="26">
        <f t="shared" si="65"/>
        <v>2076781.4318181816</v>
      </c>
      <c r="K34" s="26">
        <f t="shared" si="65"/>
        <v>256654.25333333336</v>
      </c>
      <c r="L34" s="26">
        <f t="shared" si="65"/>
        <v>302738.00666666671</v>
      </c>
      <c r="M34" s="26">
        <f t="shared" si="65"/>
        <v>333611.1333333333</v>
      </c>
      <c r="N34" s="26">
        <f t="shared" si="65"/>
        <v>300889.28666666662</v>
      </c>
      <c r="O34" s="26">
        <f t="shared" si="65"/>
        <v>298442.81333333335</v>
      </c>
      <c r="P34" s="26">
        <f t="shared" si="65"/>
        <v>238432.16666666663</v>
      </c>
      <c r="Q34" s="26">
        <f t="shared" si="65"/>
        <v>888708.19999999984</v>
      </c>
      <c r="R34" s="26">
        <f t="shared" si="65"/>
        <v>842059.46</v>
      </c>
      <c r="S34" s="26">
        <f t="shared" si="65"/>
        <v>1827567.6600000001</v>
      </c>
    </row>
    <row r="35" spans="1:19" ht="38.25" x14ac:dyDescent="0.25">
      <c r="A35" s="21" t="s">
        <v>31</v>
      </c>
      <c r="B35" s="30">
        <f>SUM(B34*7/100)</f>
        <v>20415.679242424238</v>
      </c>
      <c r="C35" s="30">
        <f t="shared" ref="C35:S35" si="66">SUM(C34*7/100)</f>
        <v>24081.432348484854</v>
      </c>
      <c r="D35" s="30">
        <f t="shared" si="66"/>
        <v>26537.249242424237</v>
      </c>
      <c r="E35" s="30">
        <f t="shared" si="66"/>
        <v>23934.375075757573</v>
      </c>
      <c r="F35" s="30">
        <f t="shared" si="66"/>
        <v>23739.769242424241</v>
      </c>
      <c r="G35" s="30">
        <f t="shared" si="66"/>
        <v>18966.195075757572</v>
      </c>
      <c r="H35" s="30">
        <f t="shared" si="66"/>
        <v>70692.697727272738</v>
      </c>
      <c r="I35" s="30">
        <f t="shared" si="66"/>
        <v>66982.002500000002</v>
      </c>
      <c r="J35" s="30">
        <f t="shared" si="66"/>
        <v>145374.70022727273</v>
      </c>
      <c r="K35" s="30">
        <f t="shared" si="66"/>
        <v>17965.797733333333</v>
      </c>
      <c r="L35" s="30">
        <f t="shared" si="66"/>
        <v>21191.660466666668</v>
      </c>
      <c r="M35" s="30">
        <f t="shared" si="66"/>
        <v>23352.779333333332</v>
      </c>
      <c r="N35" s="30">
        <f t="shared" si="66"/>
        <v>21062.250066666664</v>
      </c>
      <c r="O35" s="30">
        <f t="shared" si="66"/>
        <v>20890.996933333332</v>
      </c>
      <c r="P35" s="30">
        <f t="shared" si="66"/>
        <v>16690.251666666663</v>
      </c>
      <c r="Q35" s="30">
        <f t="shared" si="66"/>
        <v>62209.573999999986</v>
      </c>
      <c r="R35" s="30">
        <f t="shared" si="66"/>
        <v>58944.162199999999</v>
      </c>
      <c r="S35" s="30">
        <f t="shared" si="66"/>
        <v>127929.73620000001</v>
      </c>
    </row>
    <row r="36" spans="1:19" s="32" customFormat="1" ht="25.5" x14ac:dyDescent="0.25">
      <c r="A36" s="52" t="s">
        <v>23</v>
      </c>
      <c r="B36" s="53">
        <f>SUM(B34:B35)</f>
        <v>312068.23984848481</v>
      </c>
      <c r="C36" s="53">
        <f t="shared" ref="C36:S36" si="67">SUM(C34:C35)</f>
        <v>368101.89446969703</v>
      </c>
      <c r="D36" s="53">
        <f t="shared" si="67"/>
        <v>405640.80984848482</v>
      </c>
      <c r="E36" s="53">
        <f t="shared" si="67"/>
        <v>365854.01901515148</v>
      </c>
      <c r="F36" s="53">
        <f t="shared" si="67"/>
        <v>362879.32984848483</v>
      </c>
      <c r="G36" s="53">
        <f t="shared" si="67"/>
        <v>289911.83901515149</v>
      </c>
      <c r="H36" s="53">
        <f t="shared" si="67"/>
        <v>1080588.3795454546</v>
      </c>
      <c r="I36" s="53">
        <f t="shared" si="67"/>
        <v>1023867.7524999999</v>
      </c>
      <c r="J36" s="53">
        <f t="shared" si="67"/>
        <v>2222156.1320454543</v>
      </c>
      <c r="K36" s="53">
        <f t="shared" si="67"/>
        <v>274620.05106666667</v>
      </c>
      <c r="L36" s="53">
        <f t="shared" si="67"/>
        <v>323929.66713333339</v>
      </c>
      <c r="M36" s="53">
        <f t="shared" si="67"/>
        <v>356963.91266666661</v>
      </c>
      <c r="N36" s="53">
        <f t="shared" si="67"/>
        <v>321951.53673333331</v>
      </c>
      <c r="O36" s="53">
        <f t="shared" si="67"/>
        <v>319333.8102666667</v>
      </c>
      <c r="P36" s="53">
        <f t="shared" si="67"/>
        <v>255122.41833333328</v>
      </c>
      <c r="Q36" s="53">
        <f t="shared" si="67"/>
        <v>950917.77399999986</v>
      </c>
      <c r="R36" s="53">
        <f t="shared" si="67"/>
        <v>901003.62219999998</v>
      </c>
      <c r="S36" s="53">
        <f t="shared" si="67"/>
        <v>1955497.3962000001</v>
      </c>
    </row>
    <row r="37" spans="1:19" x14ac:dyDescent="0.2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9" spans="1:19" x14ac:dyDescent="0.2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x14ac:dyDescent="0.25">
      <c r="S40" s="39"/>
    </row>
    <row r="41" spans="1:19" x14ac:dyDescent="0.2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3" spans="1:19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</sheetData>
  <mergeCells count="4">
    <mergeCell ref="A1:S1"/>
    <mergeCell ref="B2:J2"/>
    <mergeCell ref="K2:S2"/>
    <mergeCell ref="A2:A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4"/>
  <sheetViews>
    <sheetView topLeftCell="A10" workbookViewId="0">
      <selection activeCell="A14" sqref="A14"/>
    </sheetView>
  </sheetViews>
  <sheetFormatPr defaultRowHeight="15" x14ac:dyDescent="0.25"/>
  <cols>
    <col min="1" max="1" width="35.7109375" style="23" customWidth="1"/>
    <col min="10" max="10" width="11.28515625" bestFit="1" customWidth="1"/>
    <col min="17" max="17" width="10" customWidth="1"/>
    <col min="19" max="19" width="11.28515625" style="23" bestFit="1" customWidth="1"/>
  </cols>
  <sheetData>
    <row r="1" spans="1:19" ht="15.75" thickBo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5.75" thickBot="1" x14ac:dyDescent="0.3">
      <c r="A2" s="35" t="s">
        <v>0</v>
      </c>
      <c r="B2" s="61" t="s">
        <v>1</v>
      </c>
      <c r="C2" s="57"/>
      <c r="D2" s="57"/>
      <c r="E2" s="57"/>
      <c r="F2" s="57"/>
      <c r="G2" s="57"/>
      <c r="H2" s="57"/>
      <c r="I2" s="57"/>
      <c r="J2" s="58"/>
      <c r="K2" s="59" t="s">
        <v>2</v>
      </c>
      <c r="L2" s="57"/>
      <c r="M2" s="57"/>
      <c r="N2" s="57"/>
      <c r="O2" s="57"/>
      <c r="P2" s="57"/>
      <c r="Q2" s="57"/>
      <c r="R2" s="57"/>
      <c r="S2" s="58"/>
    </row>
    <row r="3" spans="1:19" s="3" customFormat="1" ht="75" x14ac:dyDescent="0.25">
      <c r="A3" s="35"/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30</v>
      </c>
      <c r="M3" s="2" t="s">
        <v>5</v>
      </c>
      <c r="N3" s="2" t="s">
        <v>6</v>
      </c>
      <c r="O3" s="2" t="s">
        <v>7</v>
      </c>
      <c r="P3" s="2" t="s">
        <v>8</v>
      </c>
      <c r="Q3" s="2" t="s">
        <v>9</v>
      </c>
      <c r="R3" s="2" t="s">
        <v>10</v>
      </c>
      <c r="S3" s="2" t="s">
        <v>13</v>
      </c>
    </row>
    <row r="4" spans="1:19" x14ac:dyDescent="0.25">
      <c r="A4" s="10" t="s">
        <v>14</v>
      </c>
      <c r="B4" s="24">
        <v>152104</v>
      </c>
      <c r="C4" s="24">
        <v>95209</v>
      </c>
      <c r="D4" s="24">
        <v>182555</v>
      </c>
      <c r="E4" s="24">
        <v>99518.181818181794</v>
      </c>
      <c r="F4" s="24">
        <v>223047</v>
      </c>
      <c r="G4" s="24">
        <v>99518.181818181794</v>
      </c>
      <c r="H4" s="24">
        <v>557706</v>
      </c>
      <c r="I4" s="24">
        <v>294245.36363636359</v>
      </c>
      <c r="J4" s="24">
        <v>851951.36363636353</v>
      </c>
      <c r="K4" s="24">
        <v>133851.52000000002</v>
      </c>
      <c r="L4" s="24">
        <v>83783.92</v>
      </c>
      <c r="M4" s="24">
        <v>160648.4</v>
      </c>
      <c r="N4" s="24">
        <v>87575.999999999985</v>
      </c>
      <c r="O4" s="24">
        <v>196281.36000000002</v>
      </c>
      <c r="P4" s="24">
        <v>87575.999999999985</v>
      </c>
      <c r="Q4" s="24">
        <v>490781.27999999997</v>
      </c>
      <c r="R4" s="24">
        <v>258935.91999999995</v>
      </c>
      <c r="S4" s="24">
        <v>749717.2</v>
      </c>
    </row>
    <row r="5" spans="1:19" x14ac:dyDescent="0.25">
      <c r="A5" s="10" t="s">
        <v>15</v>
      </c>
      <c r="B5" s="24">
        <v>9922.7272727272739</v>
      </c>
      <c r="C5" s="5">
        <v>12263.636363636362</v>
      </c>
      <c r="D5" s="4">
        <v>9922.7272727272739</v>
      </c>
      <c r="E5" s="5">
        <v>12263.636363636362</v>
      </c>
      <c r="F5" s="4">
        <v>9922.7272727272739</v>
      </c>
      <c r="G5" s="5">
        <v>12263.636363636362</v>
      </c>
      <c r="H5" s="24">
        <v>29768.181818181823</v>
      </c>
      <c r="I5" s="24">
        <v>36790.909090909088</v>
      </c>
      <c r="J5" s="24">
        <v>66559.090909090912</v>
      </c>
      <c r="K5" s="6">
        <v>8732.0000000000018</v>
      </c>
      <c r="L5" s="6">
        <v>10791.999999999998</v>
      </c>
      <c r="M5" s="6">
        <v>8732.0000000000018</v>
      </c>
      <c r="N5" s="6">
        <v>10791.999999999998</v>
      </c>
      <c r="O5" s="6">
        <v>8732.0000000000018</v>
      </c>
      <c r="P5" s="6">
        <v>10791.999999999998</v>
      </c>
      <c r="Q5" s="6">
        <v>26196.000000000004</v>
      </c>
      <c r="R5" s="6">
        <v>32375.999999999996</v>
      </c>
      <c r="S5" s="6">
        <v>58572</v>
      </c>
    </row>
    <row r="6" spans="1:19" x14ac:dyDescent="0.25">
      <c r="A6" s="10" t="s">
        <v>16</v>
      </c>
      <c r="B6" s="24">
        <v>22509.090909090908</v>
      </c>
      <c r="C6" s="5">
        <v>0</v>
      </c>
      <c r="D6" s="4">
        <v>22509.090909090908</v>
      </c>
      <c r="E6" s="5">
        <v>0</v>
      </c>
      <c r="F6" s="4">
        <v>22509.090909090908</v>
      </c>
      <c r="G6" s="5">
        <v>0</v>
      </c>
      <c r="H6" s="24">
        <v>67527.272727272721</v>
      </c>
      <c r="I6" s="24">
        <v>0</v>
      </c>
      <c r="J6" s="24">
        <v>67527.272727272721</v>
      </c>
      <c r="K6" s="6">
        <v>19808</v>
      </c>
      <c r="L6" s="6">
        <v>0</v>
      </c>
      <c r="M6" s="6">
        <v>19808</v>
      </c>
      <c r="N6" s="6">
        <v>0</v>
      </c>
      <c r="O6" s="6">
        <v>19808</v>
      </c>
      <c r="P6" s="6">
        <v>0</v>
      </c>
      <c r="Q6" s="6">
        <v>59423.999999999993</v>
      </c>
      <c r="R6" s="6">
        <v>0</v>
      </c>
      <c r="S6" s="6">
        <v>59423.999999999993</v>
      </c>
    </row>
    <row r="7" spans="1:19" x14ac:dyDescent="0.25">
      <c r="A7" s="11" t="s">
        <v>17</v>
      </c>
      <c r="B7" s="24">
        <v>2204.1666666666665</v>
      </c>
      <c r="C7" s="5">
        <v>0</v>
      </c>
      <c r="D7" s="4">
        <v>2204.1666666666665</v>
      </c>
      <c r="E7" s="5"/>
      <c r="F7" s="4">
        <v>2204.1666666666665</v>
      </c>
      <c r="G7" s="5">
        <v>0</v>
      </c>
      <c r="H7" s="24">
        <v>6612.5</v>
      </c>
      <c r="I7" s="24">
        <v>0</v>
      </c>
      <c r="J7" s="24">
        <v>6612.5</v>
      </c>
      <c r="K7" s="6">
        <v>1939.6666666666665</v>
      </c>
      <c r="L7" s="6">
        <v>0</v>
      </c>
      <c r="M7" s="6">
        <v>1939.6666666666665</v>
      </c>
      <c r="N7" s="6">
        <v>0</v>
      </c>
      <c r="O7" s="6">
        <v>1939.6666666666665</v>
      </c>
      <c r="P7" s="6">
        <v>0</v>
      </c>
      <c r="Q7" s="6">
        <v>5819</v>
      </c>
      <c r="R7" s="6">
        <v>0</v>
      </c>
      <c r="S7" s="6">
        <v>5819</v>
      </c>
    </row>
    <row r="8" spans="1:19" x14ac:dyDescent="0.25">
      <c r="A8" s="10" t="s">
        <v>25</v>
      </c>
      <c r="B8" s="24">
        <f>SUM(B9:B10)</f>
        <v>104912.57575757576</v>
      </c>
      <c r="C8" s="24">
        <f t="shared" ref="C8:S8" si="0">SUM(C9:C10)</f>
        <v>236547.8257575758</v>
      </c>
      <c r="D8" s="24">
        <f t="shared" si="0"/>
        <v>161912.57575757575</v>
      </c>
      <c r="E8" s="24">
        <f t="shared" si="0"/>
        <v>230137.82575757575</v>
      </c>
      <c r="F8" s="24">
        <f t="shared" si="0"/>
        <v>81456.57575757576</v>
      </c>
      <c r="G8" s="24">
        <f t="shared" si="0"/>
        <v>159163.82575757575</v>
      </c>
      <c r="H8" s="24">
        <f t="shared" si="0"/>
        <v>348281.72727272729</v>
      </c>
      <c r="I8" s="24">
        <f t="shared" si="0"/>
        <v>625849.47727272729</v>
      </c>
      <c r="J8" s="24">
        <f t="shared" si="0"/>
        <v>1084131.2045454546</v>
      </c>
      <c r="K8" s="24">
        <f t="shared" si="0"/>
        <v>92323.066666666666</v>
      </c>
      <c r="L8" s="24">
        <f t="shared" si="0"/>
        <v>208162.0866666667</v>
      </c>
      <c r="M8" s="24">
        <f t="shared" si="0"/>
        <v>142483.06666666668</v>
      </c>
      <c r="N8" s="24">
        <f t="shared" si="0"/>
        <v>202521.28666666665</v>
      </c>
      <c r="O8" s="24">
        <f t="shared" si="0"/>
        <v>71681.786666666667</v>
      </c>
      <c r="P8" s="24">
        <f t="shared" si="0"/>
        <v>140064.16666666666</v>
      </c>
      <c r="Q8" s="24">
        <f t="shared" si="0"/>
        <v>306487.92</v>
      </c>
      <c r="R8" s="24">
        <f t="shared" si="0"/>
        <v>550747.54</v>
      </c>
      <c r="S8" s="24">
        <f t="shared" si="0"/>
        <v>954035.46000000008</v>
      </c>
    </row>
    <row r="9" spans="1:19" x14ac:dyDescent="0.25">
      <c r="A9" s="13" t="s">
        <v>19</v>
      </c>
      <c r="B9" s="24">
        <v>10912.575757575758</v>
      </c>
      <c r="C9" s="5">
        <v>12702.8257575758</v>
      </c>
      <c r="D9" s="4">
        <v>10912.575757575758</v>
      </c>
      <c r="E9" s="5">
        <v>12702.825757575758</v>
      </c>
      <c r="F9" s="4">
        <v>10912.575757575758</v>
      </c>
      <c r="G9" s="5">
        <v>12702.825757575758</v>
      </c>
      <c r="H9" s="24">
        <v>32737.727272727272</v>
      </c>
      <c r="I9" s="24">
        <v>38108.477272727316</v>
      </c>
      <c r="J9" s="24">
        <v>70846.204545454588</v>
      </c>
      <c r="K9" s="6">
        <v>9603.0666666666675</v>
      </c>
      <c r="L9" s="6">
        <v>11178.486666666704</v>
      </c>
      <c r="M9" s="6">
        <v>9603.0666666666675</v>
      </c>
      <c r="N9" s="6">
        <v>11178.486666666668</v>
      </c>
      <c r="O9" s="6">
        <v>9603.0666666666675</v>
      </c>
      <c r="P9" s="6">
        <v>11178.486666666668</v>
      </c>
      <c r="Q9" s="6">
        <v>28809.200000000001</v>
      </c>
      <c r="R9" s="6">
        <v>33535.460000000036</v>
      </c>
      <c r="S9" s="6">
        <v>62344.66000000004</v>
      </c>
    </row>
    <row r="10" spans="1:19" x14ac:dyDescent="0.25">
      <c r="A10" s="13" t="s">
        <v>36</v>
      </c>
      <c r="B10" s="26">
        <f>SUM(B11)</f>
        <v>94000</v>
      </c>
      <c r="C10" s="26">
        <f t="shared" ref="C10:S10" si="1">SUM(C11)</f>
        <v>223845</v>
      </c>
      <c r="D10" s="26">
        <f t="shared" si="1"/>
        <v>151000</v>
      </c>
      <c r="E10" s="26">
        <f t="shared" si="1"/>
        <v>217435</v>
      </c>
      <c r="F10" s="26">
        <f t="shared" si="1"/>
        <v>70544</v>
      </c>
      <c r="G10" s="26">
        <f t="shared" si="1"/>
        <v>146461</v>
      </c>
      <c r="H10" s="26">
        <f t="shared" si="1"/>
        <v>315544</v>
      </c>
      <c r="I10" s="26">
        <f t="shared" si="1"/>
        <v>587741</v>
      </c>
      <c r="J10" s="26">
        <f t="shared" si="1"/>
        <v>1013285</v>
      </c>
      <c r="K10" s="26">
        <f t="shared" si="1"/>
        <v>82720</v>
      </c>
      <c r="L10" s="26">
        <f t="shared" si="1"/>
        <v>196983.6</v>
      </c>
      <c r="M10" s="26">
        <f t="shared" si="1"/>
        <v>132880</v>
      </c>
      <c r="N10" s="26">
        <f t="shared" si="1"/>
        <v>191342.8</v>
      </c>
      <c r="O10" s="26">
        <f t="shared" si="1"/>
        <v>62078.720000000001</v>
      </c>
      <c r="P10" s="26">
        <f t="shared" si="1"/>
        <v>128885.68</v>
      </c>
      <c r="Q10" s="26">
        <f t="shared" si="1"/>
        <v>277678.71999999997</v>
      </c>
      <c r="R10" s="26">
        <f t="shared" si="1"/>
        <v>517212.07999999996</v>
      </c>
      <c r="S10" s="26">
        <f t="shared" si="1"/>
        <v>891690.8</v>
      </c>
    </row>
    <row r="11" spans="1:19" ht="63" x14ac:dyDescent="0.25">
      <c r="A11" s="14" t="s">
        <v>41</v>
      </c>
      <c r="B11" s="36">
        <f>SUM(B12:B14)</f>
        <v>94000</v>
      </c>
      <c r="C11" s="36">
        <f t="shared" ref="C11:S11" si="2">SUM(C12:C14)</f>
        <v>223845</v>
      </c>
      <c r="D11" s="36">
        <f t="shared" si="2"/>
        <v>151000</v>
      </c>
      <c r="E11" s="36">
        <f t="shared" si="2"/>
        <v>217435</v>
      </c>
      <c r="F11" s="36">
        <f t="shared" si="2"/>
        <v>70544</v>
      </c>
      <c r="G11" s="36">
        <f t="shared" si="2"/>
        <v>146461</v>
      </c>
      <c r="H11" s="36">
        <f t="shared" si="2"/>
        <v>315544</v>
      </c>
      <c r="I11" s="36">
        <f t="shared" si="2"/>
        <v>587741</v>
      </c>
      <c r="J11" s="36">
        <f t="shared" si="2"/>
        <v>1013285</v>
      </c>
      <c r="K11" s="36">
        <f t="shared" si="2"/>
        <v>82720</v>
      </c>
      <c r="L11" s="36">
        <f t="shared" si="2"/>
        <v>196983.6</v>
      </c>
      <c r="M11" s="36">
        <f t="shared" si="2"/>
        <v>132880</v>
      </c>
      <c r="N11" s="36">
        <f t="shared" si="2"/>
        <v>191342.8</v>
      </c>
      <c r="O11" s="36">
        <f t="shared" si="2"/>
        <v>62078.720000000001</v>
      </c>
      <c r="P11" s="36">
        <f t="shared" si="2"/>
        <v>128885.68</v>
      </c>
      <c r="Q11" s="36">
        <f t="shared" si="2"/>
        <v>277678.71999999997</v>
      </c>
      <c r="R11" s="36">
        <f t="shared" si="2"/>
        <v>517212.07999999996</v>
      </c>
      <c r="S11" s="36">
        <f t="shared" si="2"/>
        <v>891690.8</v>
      </c>
    </row>
    <row r="12" spans="1:19" s="39" customFormat="1" ht="30" x14ac:dyDescent="0.25">
      <c r="A12" s="15" t="s">
        <v>26</v>
      </c>
      <c r="B12" s="27">
        <v>10000</v>
      </c>
      <c r="C12" s="27">
        <v>150000</v>
      </c>
      <c r="D12" s="27">
        <v>30000</v>
      </c>
      <c r="E12" s="27">
        <v>150236</v>
      </c>
      <c r="F12" s="27">
        <v>10000</v>
      </c>
      <c r="G12" s="27">
        <v>75874</v>
      </c>
      <c r="H12" s="27">
        <v>50000</v>
      </c>
      <c r="I12" s="27">
        <v>376110</v>
      </c>
      <c r="J12" s="27">
        <v>426110</v>
      </c>
      <c r="K12" s="27">
        <v>8800</v>
      </c>
      <c r="L12" s="27">
        <v>132000</v>
      </c>
      <c r="M12" s="27">
        <v>26400</v>
      </c>
      <c r="N12" s="27">
        <v>132207.67999999999</v>
      </c>
      <c r="O12" s="27">
        <v>8800</v>
      </c>
      <c r="P12" s="27">
        <v>66769.119999999995</v>
      </c>
      <c r="Q12" s="27">
        <v>44000</v>
      </c>
      <c r="R12" s="27">
        <v>330976.8</v>
      </c>
      <c r="S12" s="27">
        <v>374976.8</v>
      </c>
    </row>
    <row r="13" spans="1:19" s="39" customFormat="1" ht="60" x14ac:dyDescent="0.25">
      <c r="A13" s="15" t="s">
        <v>27</v>
      </c>
      <c r="B13" s="28">
        <v>50000</v>
      </c>
      <c r="C13" s="28">
        <v>0</v>
      </c>
      <c r="D13" s="28">
        <v>85000</v>
      </c>
      <c r="E13" s="28">
        <v>10000</v>
      </c>
      <c r="F13" s="28">
        <v>45000</v>
      </c>
      <c r="G13" s="28">
        <v>10000</v>
      </c>
      <c r="H13" s="28">
        <v>180000</v>
      </c>
      <c r="I13" s="28">
        <v>20000</v>
      </c>
      <c r="J13" s="28">
        <v>200000</v>
      </c>
      <c r="K13" s="18">
        <v>44000</v>
      </c>
      <c r="L13" s="18">
        <v>0</v>
      </c>
      <c r="M13" s="18">
        <v>74800</v>
      </c>
      <c r="N13" s="18">
        <v>8800</v>
      </c>
      <c r="O13" s="18">
        <v>39600</v>
      </c>
      <c r="P13" s="18">
        <v>8800</v>
      </c>
      <c r="Q13" s="18">
        <v>158400</v>
      </c>
      <c r="R13" s="18">
        <v>17600</v>
      </c>
      <c r="S13" s="18">
        <v>176000</v>
      </c>
    </row>
    <row r="14" spans="1:19" s="39" customFormat="1" ht="75.599999999999994" customHeight="1" x14ac:dyDescent="0.25">
      <c r="A14" s="15" t="s">
        <v>48</v>
      </c>
      <c r="B14" s="28">
        <v>34000</v>
      </c>
      <c r="C14" s="28">
        <v>73845</v>
      </c>
      <c r="D14" s="28">
        <v>36000</v>
      </c>
      <c r="E14" s="28">
        <v>57199</v>
      </c>
      <c r="F14" s="28">
        <v>15544</v>
      </c>
      <c r="G14" s="28">
        <v>60587</v>
      </c>
      <c r="H14" s="28">
        <v>85544</v>
      </c>
      <c r="I14" s="28">
        <v>191631</v>
      </c>
      <c r="J14" s="28">
        <v>387175</v>
      </c>
      <c r="K14" s="28">
        <v>29920</v>
      </c>
      <c r="L14" s="28">
        <v>64983.6</v>
      </c>
      <c r="M14" s="28">
        <v>31680</v>
      </c>
      <c r="N14" s="28">
        <v>50335.119999999995</v>
      </c>
      <c r="O14" s="28">
        <v>13678.72</v>
      </c>
      <c r="P14" s="28">
        <v>53316.56</v>
      </c>
      <c r="Q14" s="28">
        <v>75278.720000000001</v>
      </c>
      <c r="R14" s="28">
        <v>168635.28</v>
      </c>
      <c r="S14" s="28">
        <v>340714</v>
      </c>
    </row>
    <row r="15" spans="1:19" ht="25.5" x14ac:dyDescent="0.25">
      <c r="A15" s="10" t="s">
        <v>24</v>
      </c>
      <c r="B15" s="26"/>
      <c r="C15" s="5"/>
      <c r="D15" s="12"/>
      <c r="E15" s="5"/>
      <c r="F15" s="12"/>
      <c r="G15" s="5"/>
      <c r="H15" s="16"/>
      <c r="I15" s="5"/>
      <c r="J15" s="5"/>
      <c r="K15" s="12"/>
      <c r="L15" s="5"/>
      <c r="M15" s="12"/>
      <c r="N15" s="5"/>
      <c r="O15" s="12"/>
      <c r="P15" s="5"/>
      <c r="Q15" s="12"/>
      <c r="R15" s="5"/>
      <c r="S15" s="7"/>
    </row>
    <row r="16" spans="1:19" ht="25.5" x14ac:dyDescent="0.25">
      <c r="A16" s="20" t="s">
        <v>22</v>
      </c>
      <c r="B16" s="26">
        <f>SUM(B4:B8,B15)</f>
        <v>291652.56060606061</v>
      </c>
      <c r="C16" s="26">
        <f t="shared" ref="C16:S16" si="3">SUM(C4:C8,C15)</f>
        <v>344020.46212121216</v>
      </c>
      <c r="D16" s="26">
        <f t="shared" si="3"/>
        <v>379103.56060606055</v>
      </c>
      <c r="E16" s="26">
        <f t="shared" si="3"/>
        <v>341919.64393939392</v>
      </c>
      <c r="F16" s="26">
        <f t="shared" si="3"/>
        <v>339139.56060606061</v>
      </c>
      <c r="G16" s="26">
        <f t="shared" si="3"/>
        <v>270945.64393939392</v>
      </c>
      <c r="H16" s="26">
        <f t="shared" si="3"/>
        <v>1009895.6818181819</v>
      </c>
      <c r="I16" s="26">
        <f t="shared" si="3"/>
        <v>956885.75</v>
      </c>
      <c r="J16" s="26">
        <f t="shared" si="3"/>
        <v>2076781.4318181816</v>
      </c>
      <c r="K16" s="26">
        <f t="shared" si="3"/>
        <v>256654.25333333336</v>
      </c>
      <c r="L16" s="26">
        <f t="shared" si="3"/>
        <v>302738.00666666671</v>
      </c>
      <c r="M16" s="26">
        <f t="shared" si="3"/>
        <v>333611.1333333333</v>
      </c>
      <c r="N16" s="26">
        <f t="shared" si="3"/>
        <v>300889.28666666662</v>
      </c>
      <c r="O16" s="26">
        <f t="shared" si="3"/>
        <v>298442.81333333335</v>
      </c>
      <c r="P16" s="26">
        <f t="shared" si="3"/>
        <v>238432.16666666663</v>
      </c>
      <c r="Q16" s="26">
        <f t="shared" si="3"/>
        <v>888708.2</v>
      </c>
      <c r="R16" s="26">
        <f t="shared" si="3"/>
        <v>842059.46</v>
      </c>
      <c r="S16" s="26">
        <f t="shared" si="3"/>
        <v>1827567.6600000001</v>
      </c>
    </row>
    <row r="17" spans="1:30" ht="38.25" x14ac:dyDescent="0.25">
      <c r="A17" s="21" t="s">
        <v>31</v>
      </c>
      <c r="B17" s="30">
        <f>+B16*0.07</f>
        <v>20415.679242424245</v>
      </c>
      <c r="C17" s="30">
        <f t="shared" ref="C17:S17" si="4">+C16*0.07</f>
        <v>24081.432348484854</v>
      </c>
      <c r="D17" s="30">
        <f t="shared" si="4"/>
        <v>26537.249242424241</v>
      </c>
      <c r="E17" s="30">
        <f t="shared" si="4"/>
        <v>23934.375075757576</v>
      </c>
      <c r="F17" s="30">
        <f t="shared" si="4"/>
        <v>23739.769242424245</v>
      </c>
      <c r="G17" s="30">
        <f t="shared" si="4"/>
        <v>18966.195075757576</v>
      </c>
      <c r="H17" s="30">
        <f t="shared" si="4"/>
        <v>70692.697727272738</v>
      </c>
      <c r="I17" s="30">
        <f t="shared" si="4"/>
        <v>66982.002500000002</v>
      </c>
      <c r="J17" s="30">
        <f t="shared" si="4"/>
        <v>145374.70022727273</v>
      </c>
      <c r="K17" s="30">
        <f t="shared" si="4"/>
        <v>17965.797733333337</v>
      </c>
      <c r="L17" s="30">
        <f t="shared" si="4"/>
        <v>21191.660466666672</v>
      </c>
      <c r="M17" s="30">
        <f t="shared" si="4"/>
        <v>23352.779333333332</v>
      </c>
      <c r="N17" s="30">
        <f t="shared" si="4"/>
        <v>21062.250066666667</v>
      </c>
      <c r="O17" s="30">
        <f t="shared" si="4"/>
        <v>20890.996933333336</v>
      </c>
      <c r="P17" s="30">
        <f t="shared" si="4"/>
        <v>16690.251666666667</v>
      </c>
      <c r="Q17" s="30">
        <f t="shared" si="4"/>
        <v>62209.574000000001</v>
      </c>
      <c r="R17" s="30">
        <f t="shared" si="4"/>
        <v>58944.162200000006</v>
      </c>
      <c r="S17" s="30">
        <f t="shared" si="4"/>
        <v>127929.73620000003</v>
      </c>
    </row>
    <row r="18" spans="1:30" s="32" customFormat="1" ht="25.5" x14ac:dyDescent="0.25">
      <c r="A18" s="22" t="s">
        <v>23</v>
      </c>
      <c r="B18" s="31">
        <f>SUM(B16:B17)</f>
        <v>312068.23984848487</v>
      </c>
      <c r="C18" s="31">
        <f t="shared" ref="C18:S18" si="5">SUM(C16:C17)</f>
        <v>368101.89446969703</v>
      </c>
      <c r="D18" s="31">
        <f t="shared" si="5"/>
        <v>405640.80984848482</v>
      </c>
      <c r="E18" s="31">
        <f t="shared" si="5"/>
        <v>365854.01901515148</v>
      </c>
      <c r="F18" s="31">
        <f t="shared" si="5"/>
        <v>362879.32984848483</v>
      </c>
      <c r="G18" s="31">
        <f t="shared" si="5"/>
        <v>289911.83901515149</v>
      </c>
      <c r="H18" s="31">
        <f t="shared" si="5"/>
        <v>1080588.3795454546</v>
      </c>
      <c r="I18" s="31">
        <f t="shared" si="5"/>
        <v>1023867.7524999999</v>
      </c>
      <c r="J18" s="31">
        <f t="shared" si="5"/>
        <v>2222156.1320454543</v>
      </c>
      <c r="K18" s="31">
        <f t="shared" si="5"/>
        <v>274620.05106666667</v>
      </c>
      <c r="L18" s="31">
        <f t="shared" si="5"/>
        <v>323929.66713333339</v>
      </c>
      <c r="M18" s="31">
        <f t="shared" si="5"/>
        <v>356963.91266666661</v>
      </c>
      <c r="N18" s="31">
        <f t="shared" si="5"/>
        <v>321951.53673333331</v>
      </c>
      <c r="O18" s="31">
        <f t="shared" si="5"/>
        <v>319333.8102666667</v>
      </c>
      <c r="P18" s="31">
        <f t="shared" si="5"/>
        <v>255122.41833333331</v>
      </c>
      <c r="Q18" s="31">
        <f t="shared" si="5"/>
        <v>950917.77399999998</v>
      </c>
      <c r="R18" s="31">
        <f t="shared" si="5"/>
        <v>901003.62219999998</v>
      </c>
      <c r="S18" s="31">
        <f t="shared" si="5"/>
        <v>1955497.3962000001</v>
      </c>
      <c r="U18"/>
      <c r="V18"/>
      <c r="W18"/>
      <c r="X18"/>
      <c r="Y18"/>
      <c r="Z18"/>
      <c r="AA18"/>
      <c r="AB18"/>
      <c r="AC18"/>
      <c r="AD18"/>
    </row>
    <row r="19" spans="1:30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30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30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3" spans="1:30" x14ac:dyDescent="0.25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30" x14ac:dyDescent="0.2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2">
    <mergeCell ref="B2:J2"/>
    <mergeCell ref="K2:S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9"/>
  <sheetViews>
    <sheetView workbookViewId="0"/>
  </sheetViews>
  <sheetFormatPr defaultRowHeight="15" x14ac:dyDescent="0.25"/>
  <cols>
    <col min="1" max="1" width="35.7109375" style="23" customWidth="1"/>
    <col min="10" max="10" width="11.28515625" bestFit="1" customWidth="1"/>
    <col min="17" max="17" width="10" customWidth="1"/>
    <col min="19" max="19" width="11.28515625" style="23" bestFit="1" customWidth="1"/>
  </cols>
  <sheetData>
    <row r="1" spans="1:30" ht="15.75" thickBo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30" ht="15.75" thickBot="1" x14ac:dyDescent="0.3">
      <c r="A2" s="35" t="s">
        <v>0</v>
      </c>
      <c r="B2" s="61" t="s">
        <v>1</v>
      </c>
      <c r="C2" s="57"/>
      <c r="D2" s="57"/>
      <c r="E2" s="57"/>
      <c r="F2" s="57"/>
      <c r="G2" s="57"/>
      <c r="H2" s="57"/>
      <c r="I2" s="57"/>
      <c r="J2" s="58"/>
      <c r="K2" s="59" t="s">
        <v>2</v>
      </c>
      <c r="L2" s="57"/>
      <c r="M2" s="57"/>
      <c r="N2" s="57"/>
      <c r="O2" s="57"/>
      <c r="P2" s="57"/>
      <c r="Q2" s="57"/>
      <c r="R2" s="57"/>
      <c r="S2" s="58"/>
    </row>
    <row r="3" spans="1:30" s="3" customFormat="1" ht="75" x14ac:dyDescent="0.25">
      <c r="A3" s="35"/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30</v>
      </c>
      <c r="M3" s="2" t="s">
        <v>5</v>
      </c>
      <c r="N3" s="2" t="s">
        <v>6</v>
      </c>
      <c r="O3" s="2" t="s">
        <v>7</v>
      </c>
      <c r="P3" s="2" t="s">
        <v>8</v>
      </c>
      <c r="Q3" s="2" t="s">
        <v>9</v>
      </c>
      <c r="R3" s="2" t="s">
        <v>10</v>
      </c>
      <c r="S3" s="2" t="s">
        <v>13</v>
      </c>
    </row>
    <row r="4" spans="1:30" x14ac:dyDescent="0.25">
      <c r="A4" s="10" t="s">
        <v>14</v>
      </c>
      <c r="B4" s="24">
        <v>152104</v>
      </c>
      <c r="C4" s="24">
        <v>95209</v>
      </c>
      <c r="D4" s="24">
        <v>182555</v>
      </c>
      <c r="E4" s="24">
        <v>99518.181818181794</v>
      </c>
      <c r="F4" s="24">
        <v>223047</v>
      </c>
      <c r="G4" s="24">
        <v>99518.181818181794</v>
      </c>
      <c r="H4" s="24">
        <v>557706</v>
      </c>
      <c r="I4" s="24">
        <v>294245.36363636359</v>
      </c>
      <c r="J4" s="24">
        <v>851951.36363636353</v>
      </c>
      <c r="K4" s="24">
        <v>133851.52000000002</v>
      </c>
      <c r="L4" s="24">
        <v>83783.92</v>
      </c>
      <c r="M4" s="24">
        <v>160648.4</v>
      </c>
      <c r="N4" s="24">
        <v>87575.999999999985</v>
      </c>
      <c r="O4" s="24">
        <v>196281.36000000002</v>
      </c>
      <c r="P4" s="24">
        <v>87575.999999999985</v>
      </c>
      <c r="Q4" s="24">
        <v>490781.27999999997</v>
      </c>
      <c r="R4" s="24">
        <v>258935.91999999995</v>
      </c>
      <c r="S4" s="24">
        <v>749717.2</v>
      </c>
    </row>
    <row r="5" spans="1:30" x14ac:dyDescent="0.25">
      <c r="A5" s="10" t="s">
        <v>15</v>
      </c>
      <c r="B5" s="24">
        <v>9922.7272727272739</v>
      </c>
      <c r="C5" s="5">
        <v>12263.636363636362</v>
      </c>
      <c r="D5" s="4">
        <v>9922.7272727272739</v>
      </c>
      <c r="E5" s="5">
        <v>12263.636363636362</v>
      </c>
      <c r="F5" s="4">
        <v>9922.7272727272739</v>
      </c>
      <c r="G5" s="5">
        <v>12263.636363636362</v>
      </c>
      <c r="H5" s="24">
        <v>29768.181818181823</v>
      </c>
      <c r="I5" s="24">
        <v>36790.909090909088</v>
      </c>
      <c r="J5" s="24">
        <v>66559.090909090912</v>
      </c>
      <c r="K5" s="6">
        <v>8732.0000000000018</v>
      </c>
      <c r="L5" s="6">
        <v>10791.999999999998</v>
      </c>
      <c r="M5" s="6">
        <v>8732.0000000000018</v>
      </c>
      <c r="N5" s="6">
        <v>10791.999999999998</v>
      </c>
      <c r="O5" s="6">
        <v>8732.0000000000018</v>
      </c>
      <c r="P5" s="6">
        <v>10791.999999999998</v>
      </c>
      <c r="Q5" s="6">
        <v>26196.000000000004</v>
      </c>
      <c r="R5" s="6">
        <v>32375.999999999996</v>
      </c>
      <c r="S5" s="6">
        <v>58572</v>
      </c>
    </row>
    <row r="6" spans="1:30" x14ac:dyDescent="0.25">
      <c r="A6" s="10" t="s">
        <v>16</v>
      </c>
      <c r="B6" s="24">
        <v>22509.090909090908</v>
      </c>
      <c r="C6" s="5">
        <v>0</v>
      </c>
      <c r="D6" s="4">
        <v>22509.090909090908</v>
      </c>
      <c r="E6" s="5">
        <v>0</v>
      </c>
      <c r="F6" s="4">
        <v>22509.090909090908</v>
      </c>
      <c r="G6" s="5">
        <v>0</v>
      </c>
      <c r="H6" s="24">
        <v>67527.272727272721</v>
      </c>
      <c r="I6" s="24">
        <v>0</v>
      </c>
      <c r="J6" s="24">
        <v>67527.272727272721</v>
      </c>
      <c r="K6" s="6">
        <v>19808</v>
      </c>
      <c r="L6" s="6">
        <v>0</v>
      </c>
      <c r="M6" s="6">
        <v>19808</v>
      </c>
      <c r="N6" s="6">
        <v>0</v>
      </c>
      <c r="O6" s="6">
        <v>19808</v>
      </c>
      <c r="P6" s="6">
        <v>0</v>
      </c>
      <c r="Q6" s="6">
        <v>59423.999999999993</v>
      </c>
      <c r="R6" s="6">
        <v>0</v>
      </c>
      <c r="S6" s="6">
        <v>59423.999999999993</v>
      </c>
    </row>
    <row r="7" spans="1:30" x14ac:dyDescent="0.25">
      <c r="A7" s="11" t="s">
        <v>17</v>
      </c>
      <c r="B7" s="24">
        <v>2204.1666666666665</v>
      </c>
      <c r="C7" s="5">
        <v>0</v>
      </c>
      <c r="D7" s="4">
        <v>2204.1666666666665</v>
      </c>
      <c r="E7" s="5"/>
      <c r="F7" s="4">
        <v>2204.1666666666665</v>
      </c>
      <c r="G7" s="5">
        <v>0</v>
      </c>
      <c r="H7" s="24">
        <v>6612.5</v>
      </c>
      <c r="I7" s="24">
        <v>0</v>
      </c>
      <c r="J7" s="24">
        <v>6612.5</v>
      </c>
      <c r="K7" s="6">
        <v>1939.6666666666665</v>
      </c>
      <c r="L7" s="6">
        <v>0</v>
      </c>
      <c r="M7" s="6">
        <v>1939.6666666666665</v>
      </c>
      <c r="N7" s="6">
        <v>0</v>
      </c>
      <c r="O7" s="6">
        <v>1939.6666666666665</v>
      </c>
      <c r="P7" s="6">
        <v>0</v>
      </c>
      <c r="Q7" s="6">
        <v>5819</v>
      </c>
      <c r="R7" s="6">
        <v>0</v>
      </c>
      <c r="S7" s="6">
        <v>5819</v>
      </c>
    </row>
    <row r="8" spans="1:30" x14ac:dyDescent="0.25">
      <c r="A8" s="10" t="s">
        <v>25</v>
      </c>
      <c r="B8" s="24">
        <f>B9+B10</f>
        <v>104912.57575757576</v>
      </c>
      <c r="C8" s="24">
        <f t="shared" ref="C8:S8" si="0">C9+C10</f>
        <v>236547.8257575758</v>
      </c>
      <c r="D8" s="24">
        <f t="shared" si="0"/>
        <v>161912.57575757575</v>
      </c>
      <c r="E8" s="24">
        <f t="shared" si="0"/>
        <v>230137.82575757575</v>
      </c>
      <c r="F8" s="24">
        <f t="shared" si="0"/>
        <v>81456.57575757576</v>
      </c>
      <c r="G8" s="24">
        <f t="shared" si="0"/>
        <v>159163.82575757575</v>
      </c>
      <c r="H8" s="24">
        <f t="shared" si="0"/>
        <v>348281.72727272729</v>
      </c>
      <c r="I8" s="24">
        <f t="shared" si="0"/>
        <v>625849.47727272729</v>
      </c>
      <c r="J8" s="24">
        <f t="shared" si="0"/>
        <v>1084131.2045454546</v>
      </c>
      <c r="K8" s="24">
        <f t="shared" si="0"/>
        <v>92323.066666666666</v>
      </c>
      <c r="L8" s="24">
        <f t="shared" si="0"/>
        <v>208162.0866666667</v>
      </c>
      <c r="M8" s="24">
        <f t="shared" si="0"/>
        <v>142483.06666666668</v>
      </c>
      <c r="N8" s="24">
        <f t="shared" si="0"/>
        <v>202521.28666666665</v>
      </c>
      <c r="O8" s="24">
        <f t="shared" si="0"/>
        <v>71681.786666666667</v>
      </c>
      <c r="P8" s="24">
        <f t="shared" si="0"/>
        <v>140064.16666666666</v>
      </c>
      <c r="Q8" s="24">
        <f t="shared" si="0"/>
        <v>306487.92</v>
      </c>
      <c r="R8" s="24">
        <f t="shared" si="0"/>
        <v>550747.54</v>
      </c>
      <c r="S8" s="24">
        <f t="shared" si="0"/>
        <v>954035.46000000008</v>
      </c>
    </row>
    <row r="9" spans="1:30" x14ac:dyDescent="0.25">
      <c r="A9" s="13" t="s">
        <v>19</v>
      </c>
      <c r="B9" s="24">
        <v>10912.575757575758</v>
      </c>
      <c r="C9" s="5">
        <v>12702.8257575758</v>
      </c>
      <c r="D9" s="4">
        <v>10912.575757575758</v>
      </c>
      <c r="E9" s="5">
        <v>12702.825757575758</v>
      </c>
      <c r="F9" s="4">
        <v>10912.575757575758</v>
      </c>
      <c r="G9" s="5">
        <v>12702.825757575758</v>
      </c>
      <c r="H9" s="24">
        <v>32737.727272727272</v>
      </c>
      <c r="I9" s="24">
        <v>38108.477272727316</v>
      </c>
      <c r="J9" s="24">
        <v>70846.204545454588</v>
      </c>
      <c r="K9" s="6">
        <v>9603.0666666666675</v>
      </c>
      <c r="L9" s="6">
        <v>11178.486666666704</v>
      </c>
      <c r="M9" s="6">
        <v>9603.0666666666675</v>
      </c>
      <c r="N9" s="6">
        <v>11178.486666666668</v>
      </c>
      <c r="O9" s="6">
        <v>9603.0666666666675</v>
      </c>
      <c r="P9" s="6">
        <v>11178.486666666668</v>
      </c>
      <c r="Q9" s="6">
        <v>28809.200000000001</v>
      </c>
      <c r="R9" s="6">
        <v>33535.460000000036</v>
      </c>
      <c r="S9" s="6">
        <v>62344.66000000004</v>
      </c>
    </row>
    <row r="10" spans="1:30" x14ac:dyDescent="0.25">
      <c r="A10" s="13" t="s">
        <v>36</v>
      </c>
      <c r="B10" s="26">
        <v>94000</v>
      </c>
      <c r="C10" s="26">
        <v>223845</v>
      </c>
      <c r="D10" s="26">
        <v>151000</v>
      </c>
      <c r="E10" s="26">
        <v>217435</v>
      </c>
      <c r="F10" s="26">
        <v>70544</v>
      </c>
      <c r="G10" s="26">
        <v>146461</v>
      </c>
      <c r="H10" s="26">
        <v>315544</v>
      </c>
      <c r="I10" s="26">
        <v>587741</v>
      </c>
      <c r="J10" s="26">
        <v>1013285</v>
      </c>
      <c r="K10" s="26">
        <v>82720</v>
      </c>
      <c r="L10" s="26">
        <v>196983.6</v>
      </c>
      <c r="M10" s="26">
        <v>132880</v>
      </c>
      <c r="N10" s="26">
        <v>191342.8</v>
      </c>
      <c r="O10" s="26">
        <v>62078.720000000001</v>
      </c>
      <c r="P10" s="26">
        <v>128885.68</v>
      </c>
      <c r="Q10" s="26">
        <v>277678.71999999997</v>
      </c>
      <c r="R10" s="26">
        <v>517212.07999999996</v>
      </c>
      <c r="S10" s="26">
        <v>891690.8</v>
      </c>
    </row>
    <row r="11" spans="1:30" ht="25.5" x14ac:dyDescent="0.25">
      <c r="A11" s="10" t="s">
        <v>24</v>
      </c>
      <c r="B11" s="26"/>
      <c r="C11" s="5"/>
      <c r="D11" s="12"/>
      <c r="E11" s="5"/>
      <c r="F11" s="12"/>
      <c r="G11" s="5"/>
      <c r="H11" s="16"/>
      <c r="I11" s="5"/>
      <c r="J11" s="5"/>
      <c r="K11" s="12"/>
      <c r="L11" s="5"/>
      <c r="M11" s="12"/>
      <c r="N11" s="5"/>
      <c r="O11" s="12"/>
      <c r="P11" s="5"/>
      <c r="Q11" s="12"/>
      <c r="R11" s="5"/>
      <c r="S11" s="7"/>
    </row>
    <row r="12" spans="1:30" ht="25.5" x14ac:dyDescent="0.25">
      <c r="A12" s="20" t="s">
        <v>22</v>
      </c>
      <c r="B12" s="26">
        <f>SUM(B4:B8,B11)</f>
        <v>291652.56060606061</v>
      </c>
      <c r="C12" s="26">
        <f t="shared" ref="C12:S12" si="1">SUM(C4:C8,C11)</f>
        <v>344020.46212121216</v>
      </c>
      <c r="D12" s="26">
        <f t="shared" si="1"/>
        <v>379103.56060606055</v>
      </c>
      <c r="E12" s="26">
        <f t="shared" si="1"/>
        <v>341919.64393939392</v>
      </c>
      <c r="F12" s="26">
        <f t="shared" si="1"/>
        <v>339139.56060606061</v>
      </c>
      <c r="G12" s="26">
        <f t="shared" si="1"/>
        <v>270945.64393939392</v>
      </c>
      <c r="H12" s="26">
        <f t="shared" si="1"/>
        <v>1009895.6818181819</v>
      </c>
      <c r="I12" s="26">
        <f t="shared" si="1"/>
        <v>956885.75</v>
      </c>
      <c r="J12" s="26">
        <f t="shared" si="1"/>
        <v>2076781.4318181816</v>
      </c>
      <c r="K12" s="26">
        <f t="shared" si="1"/>
        <v>256654.25333333336</v>
      </c>
      <c r="L12" s="26">
        <f t="shared" si="1"/>
        <v>302738.00666666671</v>
      </c>
      <c r="M12" s="26">
        <f t="shared" si="1"/>
        <v>333611.1333333333</v>
      </c>
      <c r="N12" s="26">
        <f t="shared" si="1"/>
        <v>300889.28666666662</v>
      </c>
      <c r="O12" s="26">
        <f t="shared" si="1"/>
        <v>298442.81333333335</v>
      </c>
      <c r="P12" s="26">
        <f t="shared" si="1"/>
        <v>238432.16666666663</v>
      </c>
      <c r="Q12" s="26">
        <f t="shared" si="1"/>
        <v>888708.2</v>
      </c>
      <c r="R12" s="26">
        <f t="shared" si="1"/>
        <v>842059.46</v>
      </c>
      <c r="S12" s="26">
        <f t="shared" si="1"/>
        <v>1827567.6600000001</v>
      </c>
    </row>
    <row r="13" spans="1:30" ht="38.25" x14ac:dyDescent="0.25">
      <c r="A13" s="21" t="s">
        <v>31</v>
      </c>
      <c r="B13" s="30">
        <f>B12*7/100</f>
        <v>20415.679242424245</v>
      </c>
      <c r="C13" s="30">
        <f t="shared" ref="C13:S13" si="2">C12*7/100</f>
        <v>24081.432348484854</v>
      </c>
      <c r="D13" s="30">
        <f t="shared" si="2"/>
        <v>26537.249242424237</v>
      </c>
      <c r="E13" s="30">
        <f t="shared" si="2"/>
        <v>23934.375075757573</v>
      </c>
      <c r="F13" s="30">
        <f t="shared" si="2"/>
        <v>23739.769242424241</v>
      </c>
      <c r="G13" s="30">
        <f t="shared" si="2"/>
        <v>18966.195075757572</v>
      </c>
      <c r="H13" s="30">
        <f t="shared" si="2"/>
        <v>70692.697727272738</v>
      </c>
      <c r="I13" s="30">
        <f t="shared" si="2"/>
        <v>66982.002500000002</v>
      </c>
      <c r="J13" s="30">
        <f t="shared" si="2"/>
        <v>145374.70022727273</v>
      </c>
      <c r="K13" s="30">
        <f t="shared" si="2"/>
        <v>17965.797733333333</v>
      </c>
      <c r="L13" s="30">
        <f t="shared" si="2"/>
        <v>21191.660466666668</v>
      </c>
      <c r="M13" s="30">
        <f t="shared" si="2"/>
        <v>23352.779333333332</v>
      </c>
      <c r="N13" s="30">
        <f t="shared" si="2"/>
        <v>21062.250066666664</v>
      </c>
      <c r="O13" s="30">
        <f t="shared" si="2"/>
        <v>20890.996933333332</v>
      </c>
      <c r="P13" s="30">
        <f t="shared" si="2"/>
        <v>16690.251666666663</v>
      </c>
      <c r="Q13" s="30">
        <f t="shared" si="2"/>
        <v>62209.573999999993</v>
      </c>
      <c r="R13" s="30">
        <f t="shared" si="2"/>
        <v>58944.162199999999</v>
      </c>
      <c r="S13" s="30">
        <f t="shared" si="2"/>
        <v>127929.73620000001</v>
      </c>
    </row>
    <row r="14" spans="1:30" s="32" customFormat="1" ht="25.5" x14ac:dyDescent="0.25">
      <c r="A14" s="22" t="s">
        <v>23</v>
      </c>
      <c r="B14" s="31">
        <f>SUM(B12:B13)</f>
        <v>312068.23984848487</v>
      </c>
      <c r="C14" s="31">
        <f t="shared" ref="C14:S14" si="3">SUM(C12:C13)</f>
        <v>368101.89446969703</v>
      </c>
      <c r="D14" s="31">
        <f t="shared" si="3"/>
        <v>405640.80984848482</v>
      </c>
      <c r="E14" s="31">
        <f t="shared" si="3"/>
        <v>365854.01901515148</v>
      </c>
      <c r="F14" s="31">
        <f t="shared" si="3"/>
        <v>362879.32984848483</v>
      </c>
      <c r="G14" s="31">
        <f t="shared" si="3"/>
        <v>289911.83901515149</v>
      </c>
      <c r="H14" s="31">
        <f t="shared" si="3"/>
        <v>1080588.3795454546</v>
      </c>
      <c r="I14" s="31">
        <f t="shared" si="3"/>
        <v>1023867.7524999999</v>
      </c>
      <c r="J14" s="31">
        <f t="shared" si="3"/>
        <v>2222156.1320454543</v>
      </c>
      <c r="K14" s="31">
        <f t="shared" si="3"/>
        <v>274620.05106666667</v>
      </c>
      <c r="L14" s="31">
        <f t="shared" si="3"/>
        <v>323929.66713333339</v>
      </c>
      <c r="M14" s="31">
        <f t="shared" si="3"/>
        <v>356963.91266666661</v>
      </c>
      <c r="N14" s="31">
        <f t="shared" si="3"/>
        <v>321951.53673333331</v>
      </c>
      <c r="O14" s="31">
        <f t="shared" si="3"/>
        <v>319333.8102666667</v>
      </c>
      <c r="P14" s="31">
        <f t="shared" si="3"/>
        <v>255122.41833333328</v>
      </c>
      <c r="Q14" s="31">
        <f t="shared" si="3"/>
        <v>950917.77399999998</v>
      </c>
      <c r="R14" s="31">
        <f t="shared" si="3"/>
        <v>901003.62219999998</v>
      </c>
      <c r="S14" s="31">
        <f t="shared" si="3"/>
        <v>1955497.3962000001</v>
      </c>
      <c r="U14"/>
      <c r="V14"/>
      <c r="W14"/>
      <c r="X14"/>
      <c r="Y14"/>
      <c r="Z14"/>
      <c r="AA14"/>
      <c r="AB14"/>
      <c r="AC14"/>
      <c r="AD14"/>
    </row>
    <row r="15" spans="1:30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7" spans="2:19" x14ac:dyDescent="0.25">
      <c r="S17"/>
    </row>
    <row r="18" spans="2:19" x14ac:dyDescent="0.25">
      <c r="S18"/>
    </row>
    <row r="19" spans="2:19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</sheetData>
  <mergeCells count="2">
    <mergeCell ref="B2:J2"/>
    <mergeCell ref="K2:S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 detail breakdowns</vt:lpstr>
      <vt:lpstr>Budget  by outpus</vt:lpstr>
      <vt:lpstr>By Budget Lines</vt:lpstr>
      <vt:lpstr>'Budget  detail breakdowns'!Print_Titles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Melles, Fantahun</dc:creator>
  <cp:lastModifiedBy>Zeleka Paulos</cp:lastModifiedBy>
  <cp:lastPrinted>2020-03-25T19:31:46Z</cp:lastPrinted>
  <dcterms:created xsi:type="dcterms:W3CDTF">2020-02-26T11:54:51Z</dcterms:created>
  <dcterms:modified xsi:type="dcterms:W3CDTF">2020-04-02T13:47:09Z</dcterms:modified>
</cp:coreProperties>
</file>